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2" l="1"/>
  <c r="Y21" i="2"/>
  <c r="Y22" i="2"/>
  <c r="Y23" i="2"/>
  <c r="Y24" i="2"/>
  <c r="Y25" i="2"/>
  <c r="Y26" i="2"/>
  <c r="Y27" i="2"/>
  <c r="Y28" i="2"/>
  <c r="Y29" i="2"/>
  <c r="Y31" i="2"/>
  <c r="Y32" i="2"/>
  <c r="Y33" i="2"/>
  <c r="Y36" i="2"/>
  <c r="Y37" i="2"/>
  <c r="Y38" i="2"/>
  <c r="Y39" i="2"/>
  <c r="Y46" i="2"/>
  <c r="Y47" i="2"/>
  <c r="Y48" i="2"/>
  <c r="Y49" i="2"/>
  <c r="Y41" i="2"/>
  <c r="Y51" i="2"/>
  <c r="W38" i="2"/>
  <c r="W36" i="2"/>
  <c r="W29" i="2"/>
  <c r="W28" i="2"/>
  <c r="W27" i="2"/>
  <c r="W26" i="2"/>
  <c r="W24" i="2"/>
  <c r="W23" i="2"/>
  <c r="W22" i="2"/>
  <c r="W21" i="2"/>
  <c r="W20" i="2"/>
  <c r="V41" i="2"/>
  <c r="V39" i="2"/>
  <c r="V36" i="2"/>
  <c r="V33" i="2"/>
  <c r="V31" i="2"/>
  <c r="V28" i="2"/>
  <c r="V27" i="2"/>
  <c r="V24" i="2"/>
  <c r="V23" i="2"/>
  <c r="V22" i="2"/>
  <c r="V20" i="2"/>
  <c r="U51" i="2"/>
  <c r="U49" i="2"/>
  <c r="U48" i="2"/>
  <c r="U47" i="2"/>
  <c r="U46" i="2"/>
  <c r="U41" i="2"/>
  <c r="U39" i="2"/>
  <c r="U38" i="2"/>
  <c r="U37" i="2"/>
  <c r="U36" i="2"/>
  <c r="U33" i="2"/>
  <c r="U32" i="2"/>
  <c r="U31" i="2"/>
  <c r="U29" i="2"/>
  <c r="U28" i="2"/>
  <c r="U27" i="2"/>
  <c r="U26" i="2"/>
  <c r="U25" i="2"/>
  <c r="U24" i="2"/>
  <c r="U23" i="2"/>
  <c r="U22" i="2"/>
  <c r="U21" i="2"/>
  <c r="U20" i="2"/>
  <c r="T41" i="2"/>
  <c r="T36" i="2"/>
  <c r="T33" i="2"/>
  <c r="T31" i="2"/>
  <c r="T28" i="2"/>
  <c r="T27" i="2"/>
  <c r="T24" i="2"/>
  <c r="T23" i="2"/>
  <c r="T22" i="2"/>
  <c r="T20" i="2"/>
  <c r="J48" i="2"/>
  <c r="J47" i="2"/>
  <c r="J46" i="2"/>
  <c r="J41" i="2"/>
  <c r="J39" i="2"/>
  <c r="J38" i="2"/>
  <c r="J37" i="2"/>
  <c r="J36" i="2"/>
  <c r="J33" i="2"/>
  <c r="J32" i="2"/>
  <c r="J31" i="2"/>
  <c r="J29" i="2"/>
  <c r="J28" i="2"/>
  <c r="J27" i="2"/>
  <c r="J26" i="2"/>
  <c r="J25" i="2"/>
  <c r="J24" i="2"/>
  <c r="J23" i="2"/>
  <c r="J22" i="2"/>
  <c r="J21" i="2"/>
  <c r="J20" i="2"/>
  <c r="Q50" i="2" l="1"/>
  <c r="P50" i="2"/>
  <c r="Q40" i="2"/>
  <c r="P40" i="2"/>
  <c r="Q35" i="2"/>
  <c r="Q34" i="2" s="1"/>
  <c r="P35" i="2"/>
  <c r="P34" i="2" s="1"/>
  <c r="S30" i="2"/>
  <c r="R30" i="2"/>
  <c r="Q30" i="2"/>
  <c r="P30" i="2"/>
  <c r="S19" i="2"/>
  <c r="S52" i="2" s="1"/>
  <c r="R19" i="2"/>
  <c r="Q19" i="2"/>
  <c r="Q52" i="2" s="1"/>
  <c r="P19" i="2"/>
  <c r="M50" i="2"/>
  <c r="L50" i="2"/>
  <c r="M40" i="2"/>
  <c r="L40" i="2"/>
  <c r="M35" i="2"/>
  <c r="L35" i="2"/>
  <c r="M34" i="2"/>
  <c r="L34" i="2"/>
  <c r="O30" i="2"/>
  <c r="N30" i="2"/>
  <c r="M30" i="2"/>
  <c r="L30" i="2"/>
  <c r="O19" i="2"/>
  <c r="O52" i="2" s="1"/>
  <c r="N19" i="2"/>
  <c r="M19" i="2"/>
  <c r="M52" i="2" s="1"/>
  <c r="L19" i="2"/>
  <c r="X50" i="2" l="1"/>
  <c r="T39" i="2"/>
  <c r="X23" i="2"/>
  <c r="X20" i="2" l="1"/>
  <c r="J50" i="2" l="1"/>
  <c r="J40" i="2"/>
  <c r="J35" i="2"/>
  <c r="J30" i="2"/>
  <c r="I50" i="2"/>
  <c r="I40" i="2"/>
  <c r="I35" i="2"/>
  <c r="I30" i="2"/>
  <c r="I34" i="2" l="1"/>
  <c r="J34" i="2"/>
  <c r="X24" i="2" l="1"/>
  <c r="X22" i="2"/>
  <c r="U50" i="2"/>
  <c r="T50" i="2"/>
  <c r="T40" i="2"/>
  <c r="U30" i="2"/>
  <c r="X39" i="2"/>
  <c r="X36" i="2"/>
  <c r="X33" i="2"/>
  <c r="X30" i="2" s="1"/>
  <c r="X28" i="2"/>
  <c r="V50" i="2"/>
  <c r="K35" i="2"/>
  <c r="V40" i="2" l="1"/>
  <c r="X41" i="2"/>
  <c r="X27" i="2"/>
  <c r="X19" i="2" s="1"/>
  <c r="U19" i="2"/>
  <c r="T30" i="2"/>
  <c r="U35" i="2"/>
  <c r="T35" i="2"/>
  <c r="T34" i="2" s="1"/>
  <c r="T19" i="2"/>
  <c r="U40" i="2"/>
  <c r="V30" i="2"/>
  <c r="V35" i="2"/>
  <c r="V19" i="2"/>
  <c r="U34" i="2" l="1"/>
  <c r="U52" i="2" s="1"/>
  <c r="V34" i="2"/>
  <c r="T52" i="2"/>
  <c r="V52" i="2"/>
  <c r="K50" i="2" l="1"/>
  <c r="H50" i="2"/>
  <c r="X40" i="2"/>
  <c r="X52" i="2" s="1"/>
  <c r="K40" i="2"/>
  <c r="H40" i="2"/>
  <c r="H35" i="2"/>
  <c r="K30" i="2"/>
  <c r="H30" i="2"/>
  <c r="I19" i="2"/>
  <c r="I52" i="2" s="1"/>
  <c r="J19" i="2"/>
  <c r="J52" i="2" s="1"/>
  <c r="K19" i="2"/>
  <c r="H19" i="2"/>
  <c r="K34" i="2" l="1"/>
  <c r="W32" i="2"/>
  <c r="W33" i="2"/>
  <c r="W49" i="2"/>
  <c r="W25" i="2"/>
  <c r="W51" i="2"/>
  <c r="Y50" i="2" s="1"/>
  <c r="W39" i="2"/>
  <c r="W47" i="2"/>
  <c r="W48" i="2"/>
  <c r="W37" i="2"/>
  <c r="W41" i="2"/>
  <c r="W31" i="2"/>
  <c r="W46" i="2"/>
  <c r="X35" i="2"/>
  <c r="K52" i="2"/>
  <c r="H34" i="2"/>
  <c r="H52" i="2" s="1"/>
  <c r="Y35" i="2" l="1"/>
  <c r="Y19" i="2"/>
  <c r="Y40" i="2"/>
  <c r="Y30" i="2"/>
  <c r="W30" i="2"/>
  <c r="W35" i="2"/>
  <c r="W19" i="2"/>
  <c r="W40" i="2"/>
  <c r="W50" i="2"/>
  <c r="Y52" i="2" l="1"/>
  <c r="Y34" i="2"/>
  <c r="W34" i="2"/>
  <c r="W52" i="2" s="1"/>
</calcChain>
</file>

<file path=xl/sharedStrings.xml><?xml version="1.0" encoding="utf-8"?>
<sst xmlns="http://schemas.openxmlformats.org/spreadsheetml/2006/main" count="122" uniqueCount="102">
  <si>
    <t>INFORME DE EJECUCION FISICA Y FINANCIERA</t>
  </si>
  <si>
    <r>
      <rPr>
        <b/>
        <sz val="10"/>
        <color rgb="FF000000"/>
        <rFont val="Calibri"/>
        <family val="2"/>
        <scheme val="minor"/>
      </rPr>
      <t>MISION:</t>
    </r>
    <r>
      <rPr>
        <sz val="10"/>
        <color rgb="FF000000"/>
        <rFont val="Calibri"/>
        <family val="2"/>
        <scheme val="minor"/>
      </rPr>
      <t xml:space="preserve">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</si>
  <si>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</si>
  <si>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</si>
  <si>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</si>
  <si>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</si>
  <si>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</si>
  <si>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</si>
  <si>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</si>
  <si>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</si>
  <si>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</si>
  <si>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</si>
  <si>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</si>
  <si>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 xml:space="preserve">UNIDAD DE MEDIDA </t>
  </si>
  <si>
    <t>ACTIVIDAD PRESUPUESTARIA</t>
  </si>
  <si>
    <t>Ejec</t>
  </si>
  <si>
    <t>Obj. Gral.</t>
  </si>
  <si>
    <t>Obj. Esp.</t>
  </si>
  <si>
    <t>Programación Fisica              (A)</t>
  </si>
  <si>
    <t xml:space="preserve">Programación Financiera    (B)                 </t>
  </si>
  <si>
    <t>Ejecución Fisica,                       (C)</t>
  </si>
  <si>
    <t>Ejecución Financiera,                       (D)</t>
  </si>
  <si>
    <t>% Fisica =C/A*100</t>
  </si>
  <si>
    <t>Financiera %=D/B*100</t>
  </si>
  <si>
    <t>O12.-  Libre Ejercicio de los Derechos Laborales en el Sector Formal Privado.</t>
  </si>
  <si>
    <t>O2 - Trabajadores y empleadores con servicio de inspección ofrecido en tiempo oportuno y de calidad.</t>
  </si>
  <si>
    <t>3.3.2</t>
  </si>
  <si>
    <t>No. De Inspecciones realizadas.</t>
  </si>
  <si>
    <t>0001 - Registro y control de acciones laborales.</t>
  </si>
  <si>
    <t>0002 - Verificación de las condiciones de trabajo.</t>
  </si>
  <si>
    <t>5875</t>
  </si>
  <si>
    <t>O3 - Trabajadores y empleadores con servicios de mediación y arbitraje laboral.</t>
  </si>
  <si>
    <t>No. de conflictos resueltos.</t>
  </si>
  <si>
    <t>0001 - Mediación y Arbitraje Laborales.</t>
  </si>
  <si>
    <t>5877</t>
  </si>
  <si>
    <t>O4 - Trabajadores y empleadores disponen de comité nacional de salarios fortalecido.</t>
  </si>
  <si>
    <t>No. De Tarifas de Salarios Minimos consensuadas.</t>
  </si>
  <si>
    <t>0001 - Tarifas de Salarios Minimos actualizadas.</t>
  </si>
  <si>
    <t>O5 -Trabajadores y empleadores en el régímen asalariado dependiente con Prevención y Erradicación sostenidad del Trabajo Infantil y sus peores formas.</t>
  </si>
  <si>
    <t>No. De trabajadores y empleadores Sensibilizados.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</si>
  <si>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</si>
  <si>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</si>
  <si>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</si>
  <si>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O6 - Trabajadores y empleadores tienen acceso a Asistencia Júdicial gratuita ante instancias júdiciales y administrativas.</t>
  </si>
  <si>
    <t>No. De Trabajadores y empleadores con asistencia judicial gratuita.</t>
  </si>
  <si>
    <t xml:space="preserve">0001 - Servicios de Asistencia y Orientación Júdicial </t>
  </si>
  <si>
    <t>O7 -Actores socio-laborales sensibilizados en materia de Igualdad de Oportunidades y No Discriminación en el ámbito laboral.</t>
  </si>
  <si>
    <t>No. De Trabajdores y empleadores atendidos.</t>
  </si>
  <si>
    <t>0001 - Atención Integral a Personas con Discapacidad y Grupos en Condiciones de Vulnerabilidad en el Trabajo.</t>
  </si>
  <si>
    <t>0002 - Promoción de Igualdad de Género en el Trabajo.</t>
  </si>
  <si>
    <t>O13.- Promoción de la Seguridad Social de los Trabajadores y Trabajadoras: Ambiente sano y seguro.</t>
  </si>
  <si>
    <t>O2 - Empresas reciben certificación en materia de Seguridad y Salud en el Trabajo.</t>
  </si>
  <si>
    <t>2.3.1</t>
  </si>
  <si>
    <t>No. De empresas certificadas.</t>
  </si>
  <si>
    <t>0001 - Comité Mixtos Seguridad y Salud Constituidos en los Lugares de Trabajo</t>
  </si>
  <si>
    <t>0002 - Promoción de las Normas de Prevención de Riesgos Laborales (Prl).</t>
  </si>
  <si>
    <t>O3 - Trabajadores y empleadores con asistencia en la prevención de Riesgos Laborales Implementada.</t>
  </si>
  <si>
    <t>0001 - Empresas Evaluadas y Monitoreadas.</t>
  </si>
  <si>
    <t>O21.- Aumento del empleo</t>
  </si>
  <si>
    <t>7802</t>
  </si>
  <si>
    <t>O14 - Demandantes de empleos con programa de empleabilidad implementado.</t>
  </si>
  <si>
    <t>3.4.2</t>
  </si>
  <si>
    <t>No. Jóvenes de 15 a 35 años capacitados para la empleabilidad.</t>
  </si>
  <si>
    <t>0001 - Modalidad de Entrenamiento para la Inserción Laboral (EIL)  Implementada.</t>
  </si>
  <si>
    <t>0002 - Modalidad de Competecias Básicas (DCB), Capacitación Técnico Vocacional (CTV) y Pasantia Laboral Implementado</t>
  </si>
  <si>
    <t>0003 - Formación Ocupacional Especializada.</t>
  </si>
  <si>
    <t>7803</t>
  </si>
  <si>
    <t>O15 - Demandantes de empleo con programa de empleos temporales puesto en marcha.</t>
  </si>
  <si>
    <t>0001 - Capacitación y ubucación en puestos de trabajo temporale.</t>
  </si>
  <si>
    <t>7804</t>
  </si>
  <si>
    <t>O16 - Demandantes de empleos con servicios de intermediación de empleo moderna, integrada de proximidad al ciudadano.</t>
  </si>
  <si>
    <t>No. de Demandantes de Empleos atendidos</t>
  </si>
  <si>
    <t>0001 - Orientación y Ubicación de puesto de trabajo.</t>
  </si>
  <si>
    <t>0002 - Promoción de Empleo en el Mercado Laboral</t>
  </si>
  <si>
    <t>0003 - Transformación digital del  Servicio Nacional de Empleo puesto en marcha.</t>
  </si>
  <si>
    <t>0004 - Oficinas Territoriales de Empleo (OTE) adecuadas al Servicio Nacional de Emple.</t>
  </si>
  <si>
    <t>0005 - Alianzas estrategicas insterinstitucional fortalecid.</t>
  </si>
  <si>
    <t>6915</t>
  </si>
  <si>
    <t>13 - Actores Socio-laborales disponen de investigación del Mercado Laboral con prospección de empleo.</t>
  </si>
  <si>
    <t>No. Estudios del Mecado Laboral realizado.</t>
  </si>
  <si>
    <t>0001 - Información del Mercado Laboral y Politicas de Empleo.</t>
  </si>
  <si>
    <t>TOTAL GENERAL PROGRAMAS SUSTANTIVOS O12, O13 Y O21</t>
  </si>
  <si>
    <t>1er. Trimestre</t>
  </si>
  <si>
    <t>2do. Trimestre</t>
  </si>
  <si>
    <t>% Fisica</t>
  </si>
  <si>
    <t>% Financiera</t>
  </si>
  <si>
    <t>Ejecución Fisica              (A)</t>
  </si>
  <si>
    <t xml:space="preserve">Ejecución Financiera    (B)                 </t>
  </si>
  <si>
    <t>1er y 2do. Trimestre</t>
  </si>
  <si>
    <t>ENERO-JUNIO 2025</t>
  </si>
  <si>
    <t>Programación Fisica Financiera ene-mar, 2025</t>
  </si>
  <si>
    <t>Ejecucion  Fisica Financiera Ene-marz, 2025</t>
  </si>
  <si>
    <t>Programación Fisica Financiera Abr. - Jun, 2025</t>
  </si>
  <si>
    <t>Ejecución Fisica Financiera Abr. - Jun, 2025</t>
  </si>
  <si>
    <t>Condensado programación Fisica Financiera Ene-jun, 2025</t>
  </si>
  <si>
    <t>Condensado Ejecución Fisica Financiera Ene-jun., 2025</t>
  </si>
  <si>
    <t>Nota: Este analisis fisico-financiero,Enero-junio 2025,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 e informes trimestrales</t>
  </si>
  <si>
    <t>Presupuesto Incicial   Aprobado 2025</t>
  </si>
  <si>
    <t>Modificaciones Presupuestarias 2025</t>
  </si>
  <si>
    <t xml:space="preserve">Presupuesto   2025,  Modificado Vigente </t>
  </si>
  <si>
    <t>Metas Fisicas para el año 2025</t>
  </si>
  <si>
    <t>% de Ejecución Fisico-Finanaciero, ene-jun.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</si>
</sst>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  <numFmt numFmtId="166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 Light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Comic Sans MS"/>
      <family val="4"/>
    </font>
    <font>
      <sz val="8"/>
      <name val="Calibri"/>
      <family val="2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3" tint="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9"/>
      <color theme="3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4" xfId="0" applyFont="1" applyBorder="1"/>
    <xf numFmtId="0" fontId="8" fillId="0" borderId="0" xfId="0" applyFont="1"/>
    <xf numFmtId="43" fontId="7" fillId="0" borderId="0" xfId="1" applyFont="1" applyFill="1" applyBorder="1"/>
    <xf numFmtId="0" fontId="7" fillId="0" borderId="3" xfId="0" applyFont="1" applyBorder="1"/>
    <xf numFmtId="0" fontId="7" fillId="0" borderId="6" xfId="0" applyFont="1" applyBorder="1"/>
    <xf numFmtId="43" fontId="7" fillId="0" borderId="6" xfId="1" applyFont="1" applyFill="1" applyBorder="1"/>
    <xf numFmtId="0" fontId="18" fillId="0" borderId="0" xfId="0" applyFont="1"/>
    <xf numFmtId="43" fontId="18" fillId="0" borderId="0" xfId="1" applyFont="1" applyFill="1" applyBorder="1"/>
    <xf numFmtId="43" fontId="2" fillId="0" borderId="0" xfId="1" applyFont="1" applyFill="1" applyBorder="1"/>
    <xf numFmtId="43" fontId="8" fillId="0" borderId="0" xfId="1" applyFont="1" applyFill="1" applyBorder="1"/>
    <xf numFmtId="43" fontId="7" fillId="0" borderId="0" xfId="0" applyNumberFormat="1" applyFont="1"/>
    <xf numFmtId="0" fontId="2" fillId="0" borderId="0" xfId="0" applyFont="1"/>
    <xf numFmtId="0" fontId="7" fillId="2" borderId="0" xfId="0" applyFont="1" applyFill="1"/>
    <xf numFmtId="0" fontId="8" fillId="2" borderId="0" xfId="0" applyFont="1" applyFill="1"/>
    <xf numFmtId="49" fontId="7" fillId="2" borderId="0" xfId="0" applyNumberFormat="1" applyFont="1" applyFill="1" applyAlignment="1">
      <alignment horizontal="right"/>
    </xf>
    <xf numFmtId="0" fontId="8" fillId="0" borderId="6" xfId="0" applyFont="1" applyBorder="1"/>
    <xf numFmtId="165" fontId="7" fillId="0" borderId="6" xfId="0" applyNumberFormat="1" applyFont="1" applyBorder="1"/>
    <xf numFmtId="164" fontId="15" fillId="0" borderId="7" xfId="1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0" applyNumberFormat="1"/>
    <xf numFmtId="0" fontId="7" fillId="0" borderId="0" xfId="0" applyFont="1" applyBorder="1"/>
    <xf numFmtId="0" fontId="7" fillId="2" borderId="0" xfId="0" applyFont="1" applyFill="1" applyBorder="1"/>
    <xf numFmtId="164" fontId="16" fillId="0" borderId="7" xfId="1" applyNumberFormat="1" applyFont="1" applyFill="1" applyBorder="1" applyAlignment="1">
      <alignment vertical="center"/>
    </xf>
    <xf numFmtId="43" fontId="15" fillId="0" borderId="7" xfId="1" applyFont="1" applyFill="1" applyBorder="1" applyAlignment="1">
      <alignment vertical="center"/>
    </xf>
    <xf numFmtId="164" fontId="16" fillId="0" borderId="7" xfId="1" applyNumberFormat="1" applyFont="1" applyFill="1" applyBorder="1" applyAlignment="1">
      <alignment horizontal="center" vertical="center"/>
    </xf>
    <xf numFmtId="164" fontId="15" fillId="0" borderId="7" xfId="1" applyNumberFormat="1" applyFont="1" applyFill="1" applyBorder="1" applyAlignment="1">
      <alignment horizontal="center" vertical="center"/>
    </xf>
    <xf numFmtId="0" fontId="2" fillId="0" borderId="0" xfId="0" applyFont="1" applyBorder="1"/>
    <xf numFmtId="2" fontId="7" fillId="0" borderId="0" xfId="0" applyNumberFormat="1" applyFont="1" applyBorder="1"/>
    <xf numFmtId="0" fontId="0" fillId="0" borderId="0" xfId="0" applyBorder="1"/>
    <xf numFmtId="0" fontId="20" fillId="3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5" fillId="0" borderId="7" xfId="1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5" fontId="9" fillId="2" borderId="7" xfId="1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horizontal="left" vertical="center" wrapText="1"/>
    </xf>
    <xf numFmtId="43" fontId="16" fillId="0" borderId="7" xfId="1" applyFont="1" applyFill="1" applyBorder="1" applyAlignment="1">
      <alignment vertical="center"/>
    </xf>
    <xf numFmtId="164" fontId="16" fillId="2" borderId="7" xfId="1" applyNumberFormat="1" applyFont="1" applyFill="1" applyBorder="1" applyAlignment="1">
      <alignment vertical="center"/>
    </xf>
    <xf numFmtId="43" fontId="15" fillId="4" borderId="7" xfId="1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165" fontId="10" fillId="4" borderId="7" xfId="0" applyNumberFormat="1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164" fontId="15" fillId="0" borderId="13" xfId="1" applyNumberFormat="1" applyFont="1" applyFill="1" applyBorder="1" applyAlignment="1">
      <alignment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165" fontId="10" fillId="4" borderId="13" xfId="0" applyNumberFormat="1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165" fontId="10" fillId="4" borderId="13" xfId="0" applyNumberFormat="1" applyFont="1" applyFill="1" applyBorder="1" applyAlignment="1">
      <alignment vertical="center" wrapText="1"/>
    </xf>
    <xf numFmtId="165" fontId="10" fillId="4" borderId="15" xfId="0" applyNumberFormat="1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vertical="center" wrapText="1"/>
    </xf>
    <xf numFmtId="164" fontId="10" fillId="4" borderId="18" xfId="0" applyNumberFormat="1" applyFont="1" applyFill="1" applyBorder="1" applyAlignment="1">
      <alignment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22" fillId="0" borderId="19" xfId="1" applyNumberFormat="1" applyFont="1" applyFill="1" applyBorder="1" applyAlignment="1">
      <alignment horizontal="center" vertical="center"/>
    </xf>
    <xf numFmtId="166" fontId="22" fillId="0" borderId="19" xfId="1" applyNumberFormat="1" applyFont="1" applyFill="1" applyBorder="1" applyAlignment="1">
      <alignment horizontal="center" vertical="center"/>
    </xf>
    <xf numFmtId="164" fontId="23" fillId="0" borderId="19" xfId="1" applyNumberFormat="1" applyFont="1" applyFill="1" applyBorder="1" applyAlignment="1">
      <alignment horizontal="center" vertical="center"/>
    </xf>
    <xf numFmtId="166" fontId="23" fillId="0" borderId="19" xfId="1" applyNumberFormat="1" applyFont="1" applyFill="1" applyBorder="1" applyAlignment="1">
      <alignment horizontal="center" vertical="center"/>
    </xf>
    <xf numFmtId="165" fontId="24" fillId="0" borderId="19" xfId="1" applyNumberFormat="1" applyFont="1" applyFill="1" applyBorder="1" applyAlignment="1">
      <alignment horizontal="center" vertical="center" wrapText="1"/>
    </xf>
    <xf numFmtId="165" fontId="9" fillId="0" borderId="19" xfId="1" applyNumberFormat="1" applyFont="1" applyFill="1" applyBorder="1" applyAlignment="1">
      <alignment horizontal="center" vertical="center" wrapText="1"/>
    </xf>
    <xf numFmtId="43" fontId="24" fillId="0" borderId="19" xfId="1" applyNumberFormat="1" applyFont="1" applyFill="1" applyBorder="1" applyAlignment="1">
      <alignment horizontal="center" vertical="center" wrapText="1"/>
    </xf>
    <xf numFmtId="43" fontId="9" fillId="0" borderId="19" xfId="1" applyNumberFormat="1" applyFont="1" applyFill="1" applyBorder="1" applyAlignment="1">
      <alignment horizontal="center" vertical="center" wrapText="1"/>
    </xf>
    <xf numFmtId="164" fontId="15" fillId="0" borderId="19" xfId="1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 wrapText="1"/>
    </xf>
    <xf numFmtId="166" fontId="15" fillId="0" borderId="19" xfId="1" applyNumberFormat="1" applyFont="1" applyFill="1" applyBorder="1" applyAlignment="1">
      <alignment horizontal="center" vertical="center"/>
    </xf>
    <xf numFmtId="164" fontId="9" fillId="0" borderId="19" xfId="1" applyNumberFormat="1" applyFont="1" applyFill="1" applyBorder="1" applyAlignment="1">
      <alignment horizontal="center" vertical="center"/>
    </xf>
    <xf numFmtId="164" fontId="9" fillId="0" borderId="20" xfId="1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 wrapText="1"/>
    </xf>
    <xf numFmtId="9" fontId="15" fillId="0" borderId="13" xfId="3" applyFont="1" applyFill="1" applyBorder="1" applyAlignment="1">
      <alignment horizontal="center" vertical="center"/>
    </xf>
    <xf numFmtId="9" fontId="15" fillId="0" borderId="13" xfId="3" applyFont="1" applyFill="1" applyBorder="1" applyAlignment="1">
      <alignment vertical="center"/>
    </xf>
    <xf numFmtId="9" fontId="15" fillId="0" borderId="13" xfId="3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164" fontId="15" fillId="0" borderId="19" xfId="1" applyNumberFormat="1" applyFont="1" applyFill="1" applyBorder="1" applyAlignment="1">
      <alignment horizontal="center" vertical="center"/>
    </xf>
    <xf numFmtId="164" fontId="15" fillId="0" borderId="7" xfId="1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3" fontId="9" fillId="0" borderId="20" xfId="0" applyNumberFormat="1" applyFont="1" applyFill="1" applyBorder="1" applyAlignment="1">
      <alignment horizontal="center" vertical="center" wrapText="1"/>
    </xf>
    <xf numFmtId="3" fontId="9" fillId="0" borderId="22" xfId="0" applyNumberFormat="1" applyFont="1" applyFill="1" applyBorder="1" applyAlignment="1">
      <alignment horizontal="center" vertical="center" wrapText="1"/>
    </xf>
    <xf numFmtId="3" fontId="9" fillId="0" borderId="19" xfId="0" applyNumberFormat="1" applyFont="1" applyFill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164" fontId="15" fillId="0" borderId="7" xfId="1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164" fontId="15" fillId="0" borderId="24" xfId="1" applyNumberFormat="1" applyFont="1" applyFill="1" applyBorder="1" applyAlignment="1">
      <alignment horizontal="center" vertical="center"/>
    </xf>
    <xf numFmtId="164" fontId="15" fillId="0" borderId="25" xfId="1" applyNumberFormat="1" applyFont="1" applyFill="1" applyBorder="1" applyAlignment="1">
      <alignment horizontal="center" vertical="center"/>
    </xf>
    <xf numFmtId="164" fontId="15" fillId="0" borderId="27" xfId="1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64" fontId="9" fillId="0" borderId="23" xfId="1" applyNumberFormat="1" applyFont="1" applyFill="1" applyBorder="1" applyAlignment="1">
      <alignment horizontal="center" vertical="center"/>
    </xf>
    <xf numFmtId="164" fontId="9" fillId="0" borderId="21" xfId="1" applyNumberFormat="1" applyFont="1" applyFill="1" applyBorder="1" applyAlignment="1">
      <alignment horizontal="center" vertical="center"/>
    </xf>
    <xf numFmtId="164" fontId="9" fillId="0" borderId="22" xfId="1" applyNumberFormat="1" applyFont="1" applyFill="1" applyBorder="1" applyAlignment="1">
      <alignment horizontal="center" vertical="center"/>
    </xf>
    <xf numFmtId="9" fontId="15" fillId="0" borderId="13" xfId="3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center" vertical="center"/>
    </xf>
    <xf numFmtId="43" fontId="15" fillId="0" borderId="7" xfId="1" applyFont="1" applyFill="1" applyBorder="1" applyAlignment="1">
      <alignment horizontal="center" vertical="center"/>
    </xf>
    <xf numFmtId="166" fontId="9" fillId="0" borderId="24" xfId="1" applyNumberFormat="1" applyFont="1" applyFill="1" applyBorder="1" applyAlignment="1">
      <alignment horizontal="center" vertical="center"/>
    </xf>
    <xf numFmtId="166" fontId="9" fillId="0" borderId="25" xfId="1" applyNumberFormat="1" applyFont="1" applyFill="1" applyBorder="1" applyAlignment="1">
      <alignment horizontal="center" vertical="center"/>
    </xf>
    <xf numFmtId="166" fontId="9" fillId="0" borderId="26" xfId="1" applyNumberFormat="1" applyFont="1" applyFill="1" applyBorder="1" applyAlignment="1">
      <alignment horizontal="center" vertical="center"/>
    </xf>
    <xf numFmtId="165" fontId="24" fillId="0" borderId="20" xfId="1" applyNumberFormat="1" applyFont="1" applyFill="1" applyBorder="1" applyAlignment="1">
      <alignment horizontal="center" vertical="center" wrapText="1"/>
    </xf>
    <xf numFmtId="165" fontId="24" fillId="0" borderId="21" xfId="1" applyNumberFormat="1" applyFont="1" applyFill="1" applyBorder="1" applyAlignment="1">
      <alignment horizontal="center" vertical="center" wrapText="1"/>
    </xf>
    <xf numFmtId="165" fontId="24" fillId="0" borderId="22" xfId="1" applyNumberFormat="1" applyFont="1" applyFill="1" applyBorder="1" applyAlignment="1">
      <alignment horizontal="center" vertical="center" wrapText="1"/>
    </xf>
    <xf numFmtId="165" fontId="24" fillId="0" borderId="23" xfId="1" applyNumberFormat="1" applyFont="1" applyFill="1" applyBorder="1" applyAlignment="1">
      <alignment horizontal="center" vertical="center" wrapText="1"/>
    </xf>
    <xf numFmtId="43" fontId="24" fillId="0" borderId="24" xfId="1" applyNumberFormat="1" applyFont="1" applyFill="1" applyBorder="1" applyAlignment="1">
      <alignment horizontal="center" vertical="center" wrapText="1"/>
    </xf>
    <xf numFmtId="43" fontId="24" fillId="0" borderId="25" xfId="1" applyNumberFormat="1" applyFont="1" applyFill="1" applyBorder="1" applyAlignment="1">
      <alignment horizontal="center" vertical="center" wrapText="1"/>
    </xf>
    <xf numFmtId="43" fontId="24" fillId="0" borderId="26" xfId="1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702906</xdr:colOff>
      <xdr:row>0</xdr:row>
      <xdr:rowOff>47625</xdr:rowOff>
    </xdr:from>
    <xdr:to>
      <xdr:col>13</xdr:col>
      <xdr:colOff>424738</xdr:colOff>
      <xdr:row>4</xdr:row>
      <xdr:rowOff>133156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DD881653-7B97-4B08-BAF4-5D36788064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8281" y="47625"/>
          <a:ext cx="2026882" cy="86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topLeftCell="M10" zoomScaleNormal="100" workbookViewId="0">
      <selection activeCell="Z18" sqref="Z18"/>
    </sheetView>
  </sheetViews>
  <sheetFormatPr baseColWidth="10" defaultColWidth="11.140625" defaultRowHeight="15" x14ac:dyDescent="0.25"/>
  <cols>
    <col min="2" max="2" width="19.5703125" customWidth="1"/>
    <col min="3" max="3" width="4.28515625" customWidth="1"/>
    <col min="4" max="4" width="5.42578125" customWidth="1"/>
    <col min="5" max="5" width="5.140625" customWidth="1"/>
    <col min="6" max="6" width="14.140625" customWidth="1"/>
    <col min="7" max="7" width="23.140625" customWidth="1"/>
    <col min="8" max="8" width="14.5703125" customWidth="1"/>
    <col min="9" max="9" width="19.28515625" customWidth="1"/>
    <col min="10" max="10" width="14" customWidth="1"/>
    <col min="12" max="12" width="11.5703125" customWidth="1"/>
    <col min="13" max="13" width="11.85546875" customWidth="1"/>
    <col min="14" max="14" width="11.28515625" customWidth="1"/>
    <col min="15" max="15" width="14" customWidth="1"/>
    <col min="16" max="16" width="12.7109375" customWidth="1"/>
    <col min="17" max="17" width="12.140625" customWidth="1"/>
    <col min="18" max="18" width="11.5703125" customWidth="1"/>
    <col min="19" max="19" width="13.28515625" customWidth="1"/>
    <col min="20" max="20" width="11.85546875" customWidth="1"/>
    <col min="21" max="21" width="13.85546875" customWidth="1"/>
    <col min="22" max="22" width="12.42578125" customWidth="1"/>
    <col min="23" max="23" width="13.7109375" customWidth="1"/>
    <col min="25" max="25" width="12.5703125" customWidth="1"/>
    <col min="26" max="26" width="11.140625" style="32"/>
    <col min="27" max="27" width="12.5703125" bestFit="1" customWidth="1"/>
  </cols>
  <sheetData>
    <row r="1" spans="1:25" ht="15.75" x14ac:dyDescent="0.25">
      <c r="A1" s="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30"/>
    </row>
    <row r="2" spans="1:25" ht="15.75" x14ac:dyDescent="0.25">
      <c r="A2" s="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30"/>
    </row>
    <row r="3" spans="1:25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8"/>
    </row>
    <row r="4" spans="1:25" x14ac:dyDescent="0.2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</row>
    <row r="5" spans="1:25" x14ac:dyDescent="0.25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1"/>
    </row>
    <row r="6" spans="1:25" x14ac:dyDescent="0.25">
      <c r="A6" s="92" t="s">
        <v>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4"/>
    </row>
    <row r="7" spans="1:25" x14ac:dyDescent="0.25">
      <c r="A7" s="92" t="s">
        <v>89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51.4" customHeight="1" x14ac:dyDescent="0.25">
      <c r="A8" s="95" t="s">
        <v>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38.65" customHeight="1" x14ac:dyDescent="0.25">
      <c r="A10" s="80" t="s">
        <v>2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spans="1:25" x14ac:dyDescent="0.25">
      <c r="A11" s="2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24"/>
    </row>
    <row r="12" spans="1:25" x14ac:dyDescent="0.25">
      <c r="A12" s="2"/>
      <c r="B12" s="17" t="s">
        <v>3</v>
      </c>
      <c r="C12" s="18" t="s">
        <v>4</v>
      </c>
      <c r="D12" s="3"/>
      <c r="E12" s="16"/>
      <c r="F12" s="16"/>
      <c r="G12" s="16"/>
      <c r="H12" s="16"/>
      <c r="I12" s="16"/>
      <c r="J12" s="16"/>
      <c r="K12" s="1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24"/>
    </row>
    <row r="13" spans="1:25" x14ac:dyDescent="0.25">
      <c r="A13" s="2"/>
      <c r="B13" s="17" t="s">
        <v>5</v>
      </c>
      <c r="C13" s="18" t="s">
        <v>6</v>
      </c>
      <c r="D13" s="3"/>
      <c r="E13" s="16"/>
      <c r="F13" s="16"/>
      <c r="G13" s="16"/>
      <c r="H13" s="16"/>
      <c r="I13" s="16"/>
      <c r="J13" s="16"/>
      <c r="K13" s="1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4"/>
    </row>
    <row r="14" spans="1:25" x14ac:dyDescent="0.25">
      <c r="A14" s="2"/>
      <c r="B14" s="17" t="s">
        <v>7</v>
      </c>
      <c r="C14" s="18" t="s">
        <v>8</v>
      </c>
      <c r="D14" s="3"/>
      <c r="E14" s="16"/>
      <c r="F14" s="16"/>
      <c r="G14" s="16"/>
      <c r="H14" s="16"/>
      <c r="I14" s="16"/>
      <c r="J14" s="16"/>
      <c r="K14" s="1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24"/>
    </row>
    <row r="15" spans="1:25" ht="15.75" thickBot="1" x14ac:dyDescent="0.3">
      <c r="A15" s="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24"/>
    </row>
    <row r="16" spans="1:25" ht="25.5" customHeight="1" x14ac:dyDescent="0.25">
      <c r="A16" s="81" t="s">
        <v>9</v>
      </c>
      <c r="B16" s="84" t="s">
        <v>10</v>
      </c>
      <c r="C16" s="84"/>
      <c r="D16" s="84"/>
      <c r="E16" s="84"/>
      <c r="F16" s="84"/>
      <c r="G16" s="84"/>
      <c r="H16" s="84"/>
      <c r="I16" s="84"/>
      <c r="J16" s="84"/>
      <c r="K16" s="84"/>
      <c r="L16" s="84" t="s">
        <v>90</v>
      </c>
      <c r="M16" s="84"/>
      <c r="N16" s="84" t="s">
        <v>91</v>
      </c>
      <c r="O16" s="84"/>
      <c r="P16" s="84" t="s">
        <v>92</v>
      </c>
      <c r="Q16" s="84"/>
      <c r="R16" s="84" t="s">
        <v>93</v>
      </c>
      <c r="S16" s="84"/>
      <c r="T16" s="84" t="s">
        <v>94</v>
      </c>
      <c r="U16" s="84"/>
      <c r="V16" s="84" t="s">
        <v>95</v>
      </c>
      <c r="W16" s="84"/>
      <c r="X16" s="84" t="s">
        <v>101</v>
      </c>
      <c r="Y16" s="85"/>
    </row>
    <row r="17" spans="1:29" ht="38.25" customHeight="1" x14ac:dyDescent="0.25">
      <c r="A17" s="82"/>
      <c r="B17" s="97" t="s">
        <v>11</v>
      </c>
      <c r="C17" s="100" t="s">
        <v>12</v>
      </c>
      <c r="D17" s="100"/>
      <c r="E17" s="100"/>
      <c r="F17" s="97" t="s">
        <v>13</v>
      </c>
      <c r="G17" s="97" t="s">
        <v>14</v>
      </c>
      <c r="H17" s="97" t="s">
        <v>97</v>
      </c>
      <c r="I17" s="97" t="s">
        <v>98</v>
      </c>
      <c r="J17" s="97" t="s">
        <v>99</v>
      </c>
      <c r="K17" s="97" t="s">
        <v>100</v>
      </c>
      <c r="L17" s="97" t="s">
        <v>82</v>
      </c>
      <c r="M17" s="99"/>
      <c r="N17" s="97" t="s">
        <v>82</v>
      </c>
      <c r="O17" s="99"/>
      <c r="P17" s="97" t="s">
        <v>83</v>
      </c>
      <c r="Q17" s="99"/>
      <c r="R17" s="97" t="s">
        <v>83</v>
      </c>
      <c r="S17" s="97"/>
      <c r="T17" s="97" t="s">
        <v>88</v>
      </c>
      <c r="U17" s="97"/>
      <c r="V17" s="97" t="s">
        <v>88</v>
      </c>
      <c r="W17" s="97"/>
      <c r="X17" s="33" t="s">
        <v>84</v>
      </c>
      <c r="Y17" s="49" t="s">
        <v>85</v>
      </c>
    </row>
    <row r="18" spans="1:29" ht="36.75" thickBot="1" x14ac:dyDescent="0.3">
      <c r="A18" s="83"/>
      <c r="B18" s="98"/>
      <c r="C18" s="59" t="s">
        <v>15</v>
      </c>
      <c r="D18" s="59" t="s">
        <v>16</v>
      </c>
      <c r="E18" s="59" t="s">
        <v>17</v>
      </c>
      <c r="F18" s="98"/>
      <c r="G18" s="98"/>
      <c r="H18" s="98"/>
      <c r="I18" s="98"/>
      <c r="J18" s="98"/>
      <c r="K18" s="98"/>
      <c r="L18" s="60" t="s">
        <v>18</v>
      </c>
      <c r="M18" s="60" t="s">
        <v>19</v>
      </c>
      <c r="N18" s="60" t="s">
        <v>86</v>
      </c>
      <c r="O18" s="60" t="s">
        <v>87</v>
      </c>
      <c r="P18" s="60" t="s">
        <v>18</v>
      </c>
      <c r="Q18" s="60" t="s">
        <v>19</v>
      </c>
      <c r="R18" s="60" t="s">
        <v>20</v>
      </c>
      <c r="S18" s="60" t="s">
        <v>21</v>
      </c>
      <c r="T18" s="60" t="s">
        <v>20</v>
      </c>
      <c r="U18" s="60" t="s">
        <v>21</v>
      </c>
      <c r="V18" s="60" t="s">
        <v>20</v>
      </c>
      <c r="W18" s="60" t="s">
        <v>21</v>
      </c>
      <c r="X18" s="60" t="s">
        <v>22</v>
      </c>
      <c r="Y18" s="61" t="s">
        <v>23</v>
      </c>
    </row>
    <row r="19" spans="1:29" ht="45" customHeight="1" x14ac:dyDescent="0.25">
      <c r="A19" s="56"/>
      <c r="B19" s="103" t="s">
        <v>24</v>
      </c>
      <c r="C19" s="103"/>
      <c r="D19" s="103"/>
      <c r="E19" s="103"/>
      <c r="F19" s="103"/>
      <c r="G19" s="103"/>
      <c r="H19" s="57">
        <f>H20+H21+H22+H23+H24+H25+H26+H27+H28+H29</f>
        <v>376120110</v>
      </c>
      <c r="I19" s="57">
        <f t="shared" ref="I19:S19" si="0">I20+I21+I22+I23+I24+I25+I26+I27+I28+I29</f>
        <v>-566623.99000001617</v>
      </c>
      <c r="J19" s="57">
        <f t="shared" si="0"/>
        <v>375553486.00999999</v>
      </c>
      <c r="K19" s="57">
        <f t="shared" si="0"/>
        <v>77655</v>
      </c>
      <c r="L19" s="57">
        <f t="shared" si="0"/>
        <v>19452</v>
      </c>
      <c r="M19" s="57">
        <f t="shared" si="0"/>
        <v>93287447.423076928</v>
      </c>
      <c r="N19" s="57">
        <f t="shared" si="0"/>
        <v>16704</v>
      </c>
      <c r="O19" s="57">
        <f t="shared" si="0"/>
        <v>88768154.500000015</v>
      </c>
      <c r="P19" s="57">
        <f t="shared" si="0"/>
        <v>22456</v>
      </c>
      <c r="Q19" s="57">
        <f t="shared" si="0"/>
        <v>97002006.423076928</v>
      </c>
      <c r="R19" s="57">
        <f t="shared" si="0"/>
        <v>19809</v>
      </c>
      <c r="S19" s="57">
        <f t="shared" si="0"/>
        <v>87013500.929999992</v>
      </c>
      <c r="T19" s="57">
        <f t="shared" ref="T19" si="1">T20+T21+T22+T23+T24+T25+T26+T27+T28+T29</f>
        <v>41908</v>
      </c>
      <c r="U19" s="57">
        <f t="shared" ref="U19" si="2">U20+U21+U22+U23+U24+U25+U26+U27+U28+U29</f>
        <v>190289453.84615386</v>
      </c>
      <c r="V19" s="57">
        <f t="shared" ref="V19" si="3">V20+V21+V22+V23+V24+V25+V26+V27+V28+V29</f>
        <v>36513</v>
      </c>
      <c r="W19" s="57">
        <f t="shared" ref="W19" si="4">W20+W21+W22+W23+W24+W25+W26+W27+W28+W29</f>
        <v>175781655.43000001</v>
      </c>
      <c r="X19" s="57">
        <f>(X20+X22+X23+X24+X27+X28)/6</f>
        <v>106.01634176579881</v>
      </c>
      <c r="Y19" s="58">
        <f>(Y20+Y21+Y22+Y23+Y24+Y25+Y26+Y27+Y28+Y29)/10</f>
        <v>3.664880402752118</v>
      </c>
    </row>
    <row r="20" spans="1:29" ht="42.75" customHeight="1" x14ac:dyDescent="0.25">
      <c r="A20" s="104">
        <v>5874</v>
      </c>
      <c r="B20" s="105" t="s">
        <v>25</v>
      </c>
      <c r="C20" s="106">
        <v>3</v>
      </c>
      <c r="D20" s="106">
        <v>3.3</v>
      </c>
      <c r="E20" s="106" t="s">
        <v>26</v>
      </c>
      <c r="F20" s="105" t="s">
        <v>27</v>
      </c>
      <c r="G20" s="34" t="s">
        <v>28</v>
      </c>
      <c r="H20" s="65">
        <v>8456522</v>
      </c>
      <c r="I20" s="65">
        <v>269895399.25999999</v>
      </c>
      <c r="J20" s="65">
        <f t="shared" ref="J20:J29" si="5">H20+I20</f>
        <v>278351921.25999999</v>
      </c>
      <c r="K20" s="101">
        <v>58000</v>
      </c>
      <c r="L20" s="101">
        <v>15195</v>
      </c>
      <c r="M20" s="71">
        <v>1697658.9230769232</v>
      </c>
      <c r="N20" s="101">
        <v>9823</v>
      </c>
      <c r="O20" s="71">
        <v>50441170.399999999</v>
      </c>
      <c r="P20" s="101">
        <v>15195</v>
      </c>
      <c r="Q20" s="71">
        <v>2297658.923076923</v>
      </c>
      <c r="R20" s="101">
        <v>12995</v>
      </c>
      <c r="S20" s="71">
        <v>74499309.030000001</v>
      </c>
      <c r="T20" s="132">
        <f>L20+P20</f>
        <v>30390</v>
      </c>
      <c r="U20" s="27">
        <f>M20+Q20</f>
        <v>3995317.846153846</v>
      </c>
      <c r="V20" s="132">
        <f>N20+R20</f>
        <v>22818</v>
      </c>
      <c r="W20" s="27">
        <f>O20+S20</f>
        <v>124940479.43000001</v>
      </c>
      <c r="X20" s="102">
        <f>V20/T20*100</f>
        <v>75.083909180651531</v>
      </c>
      <c r="Y20" s="79">
        <f>W20/U20</f>
        <v>31.271724613919233</v>
      </c>
    </row>
    <row r="21" spans="1:29" ht="42.75" customHeight="1" x14ac:dyDescent="0.25">
      <c r="A21" s="104"/>
      <c r="B21" s="105"/>
      <c r="C21" s="106"/>
      <c r="D21" s="106"/>
      <c r="E21" s="106"/>
      <c r="F21" s="105"/>
      <c r="G21" s="34" t="s">
        <v>29</v>
      </c>
      <c r="H21" s="65">
        <v>331632728</v>
      </c>
      <c r="I21" s="66">
        <v>-273485517.93000001</v>
      </c>
      <c r="J21" s="66">
        <f t="shared" si="5"/>
        <v>58147210.069999993</v>
      </c>
      <c r="K21" s="101"/>
      <c r="L21" s="101"/>
      <c r="M21" s="71">
        <v>82758182</v>
      </c>
      <c r="N21" s="101"/>
      <c r="O21" s="71">
        <v>30732173.219999999</v>
      </c>
      <c r="P21" s="101"/>
      <c r="Q21" s="71">
        <v>83358182</v>
      </c>
      <c r="R21" s="101"/>
      <c r="S21" s="71">
        <v>5172965.22</v>
      </c>
      <c r="T21" s="132"/>
      <c r="U21" s="27">
        <f t="shared" ref="U21:U29" si="6">M21+Q21</f>
        <v>166116364</v>
      </c>
      <c r="V21" s="132"/>
      <c r="W21" s="27">
        <f>O21+S21</f>
        <v>35905138.439999998</v>
      </c>
      <c r="X21" s="102"/>
      <c r="Y21" s="79">
        <f>W21/U21</f>
        <v>0.21614450000843985</v>
      </c>
    </row>
    <row r="22" spans="1:29" ht="57" x14ac:dyDescent="0.25">
      <c r="A22" s="51" t="s">
        <v>30</v>
      </c>
      <c r="B22" s="34" t="s">
        <v>31</v>
      </c>
      <c r="C22" s="36">
        <v>3</v>
      </c>
      <c r="D22" s="36">
        <v>3.3</v>
      </c>
      <c r="E22" s="36" t="s">
        <v>26</v>
      </c>
      <c r="F22" s="37" t="s">
        <v>32</v>
      </c>
      <c r="G22" s="34" t="s">
        <v>33</v>
      </c>
      <c r="H22" s="63">
        <v>9770087</v>
      </c>
      <c r="I22" s="64">
        <v>66939.199999999997</v>
      </c>
      <c r="J22" s="64">
        <f t="shared" si="5"/>
        <v>9837026.1999999993</v>
      </c>
      <c r="K22" s="38">
        <v>31</v>
      </c>
      <c r="L22" s="72">
        <v>6</v>
      </c>
      <c r="M22" s="71">
        <v>2460021.75</v>
      </c>
      <c r="N22" s="72">
        <v>7</v>
      </c>
      <c r="O22" s="71">
        <v>2370107.73</v>
      </c>
      <c r="P22" s="72">
        <v>9</v>
      </c>
      <c r="Q22" s="71">
        <v>2470021.75</v>
      </c>
      <c r="R22" s="72">
        <v>8</v>
      </c>
      <c r="S22" s="71">
        <v>2410335.27</v>
      </c>
      <c r="T22" s="26">
        <f>L22+P22</f>
        <v>15</v>
      </c>
      <c r="U22" s="27">
        <f t="shared" si="6"/>
        <v>4930043.5</v>
      </c>
      <c r="V22" s="26">
        <f>N22+R22</f>
        <v>15</v>
      </c>
      <c r="W22" s="27">
        <f>O22+S22</f>
        <v>4780443</v>
      </c>
      <c r="X22" s="35">
        <f>V22/T22*100</f>
        <v>100</v>
      </c>
      <c r="Y22" s="79">
        <f>W22/U22</f>
        <v>0.96965533874092591</v>
      </c>
    </row>
    <row r="23" spans="1:29" ht="57" x14ac:dyDescent="0.25">
      <c r="A23" s="51" t="s">
        <v>34</v>
      </c>
      <c r="B23" s="34" t="s">
        <v>35</v>
      </c>
      <c r="C23" s="36">
        <v>3</v>
      </c>
      <c r="D23" s="36">
        <v>3.3</v>
      </c>
      <c r="E23" s="36" t="s">
        <v>26</v>
      </c>
      <c r="F23" s="37" t="s">
        <v>36</v>
      </c>
      <c r="G23" s="34" t="s">
        <v>37</v>
      </c>
      <c r="H23" s="63">
        <v>7682095</v>
      </c>
      <c r="I23" s="63">
        <v>53807.24</v>
      </c>
      <c r="J23" s="64">
        <f t="shared" si="5"/>
        <v>7735902.2400000002</v>
      </c>
      <c r="K23" s="38">
        <v>4</v>
      </c>
      <c r="L23" s="72">
        <v>1</v>
      </c>
      <c r="M23" s="71">
        <v>1681179.75</v>
      </c>
      <c r="N23" s="72">
        <v>1</v>
      </c>
      <c r="O23" s="73">
        <v>1681985.31</v>
      </c>
      <c r="P23" s="72">
        <v>2</v>
      </c>
      <c r="Q23" s="71">
        <v>2638555.75</v>
      </c>
      <c r="R23" s="72">
        <v>3</v>
      </c>
      <c r="S23" s="73">
        <v>1681985.31</v>
      </c>
      <c r="T23" s="26">
        <f>L23+P23</f>
        <v>3</v>
      </c>
      <c r="U23" s="27">
        <f t="shared" si="6"/>
        <v>4319735.5</v>
      </c>
      <c r="V23" s="26">
        <f>N23+R23</f>
        <v>4</v>
      </c>
      <c r="W23" s="27">
        <f>O23+S23</f>
        <v>3363970.62</v>
      </c>
      <c r="X23" s="35">
        <f>V23/T23*100</f>
        <v>133.33333333333331</v>
      </c>
      <c r="Y23" s="79">
        <f>W23/U23</f>
        <v>0.77874458285698278</v>
      </c>
    </row>
    <row r="24" spans="1:29" ht="71.25" customHeight="1" x14ac:dyDescent="0.25">
      <c r="A24" s="104">
        <v>6810</v>
      </c>
      <c r="B24" s="105" t="s">
        <v>38</v>
      </c>
      <c r="C24" s="106">
        <v>3</v>
      </c>
      <c r="D24" s="106">
        <v>3.3</v>
      </c>
      <c r="E24" s="106" t="s">
        <v>26</v>
      </c>
      <c r="F24" s="105" t="s">
        <v>39</v>
      </c>
      <c r="G24" s="34" t="s">
        <v>40</v>
      </c>
      <c r="H24" s="67">
        <v>2000000</v>
      </c>
      <c r="I24" s="67">
        <v>65000</v>
      </c>
      <c r="J24" s="67">
        <f t="shared" si="5"/>
        <v>2065000</v>
      </c>
      <c r="K24" s="107">
        <v>10420</v>
      </c>
      <c r="L24" s="101">
        <v>1500</v>
      </c>
      <c r="M24" s="71">
        <v>250000</v>
      </c>
      <c r="N24" s="101">
        <v>3270</v>
      </c>
      <c r="O24" s="71">
        <v>0</v>
      </c>
      <c r="P24" s="101">
        <v>4000</v>
      </c>
      <c r="Q24" s="71">
        <v>1250000</v>
      </c>
      <c r="R24" s="101">
        <v>3321</v>
      </c>
      <c r="S24" s="71">
        <v>278700</v>
      </c>
      <c r="T24" s="132">
        <f>L24+P24</f>
        <v>5500</v>
      </c>
      <c r="U24" s="27">
        <f t="shared" si="6"/>
        <v>1500000</v>
      </c>
      <c r="V24" s="132">
        <f>N24+R24</f>
        <v>6591</v>
      </c>
      <c r="W24" s="27">
        <f>O24+S24</f>
        <v>278700</v>
      </c>
      <c r="X24" s="102">
        <f>V24/T24*100</f>
        <v>119.83636363636363</v>
      </c>
      <c r="Y24" s="79">
        <f>W24/U24</f>
        <v>0.18579999999999999</v>
      </c>
    </row>
    <row r="25" spans="1:29" ht="71.25" customHeight="1" x14ac:dyDescent="0.25">
      <c r="A25" s="104"/>
      <c r="B25" s="105"/>
      <c r="C25" s="106"/>
      <c r="D25" s="106"/>
      <c r="E25" s="106"/>
      <c r="F25" s="105"/>
      <c r="G25" s="34" t="s">
        <v>41</v>
      </c>
      <c r="H25" s="68">
        <v>1023700</v>
      </c>
      <c r="I25" s="68">
        <v>1932600</v>
      </c>
      <c r="J25" s="68">
        <f t="shared" si="5"/>
        <v>2956300</v>
      </c>
      <c r="K25" s="107"/>
      <c r="L25" s="101"/>
      <c r="M25" s="71">
        <v>250000</v>
      </c>
      <c r="N25" s="101"/>
      <c r="O25" s="71">
        <v>0</v>
      </c>
      <c r="P25" s="101"/>
      <c r="Q25" s="71">
        <v>273700</v>
      </c>
      <c r="R25" s="101"/>
      <c r="S25" s="71">
        <v>0</v>
      </c>
      <c r="T25" s="132"/>
      <c r="U25" s="27">
        <f t="shared" si="6"/>
        <v>523700</v>
      </c>
      <c r="V25" s="132"/>
      <c r="W25" s="27">
        <f t="shared" ref="W25" si="7">O25+S25</f>
        <v>0</v>
      </c>
      <c r="X25" s="102"/>
      <c r="Y25" s="50">
        <f>W25/U25*100</f>
        <v>0</v>
      </c>
    </row>
    <row r="26" spans="1:29" ht="57" customHeight="1" x14ac:dyDescent="0.25">
      <c r="A26" s="104"/>
      <c r="B26" s="105"/>
      <c r="C26" s="106"/>
      <c r="D26" s="106"/>
      <c r="E26" s="106"/>
      <c r="F26" s="105"/>
      <c r="G26" s="34" t="s">
        <v>42</v>
      </c>
      <c r="H26" s="67">
        <v>8543394</v>
      </c>
      <c r="I26" s="67">
        <v>56023.12</v>
      </c>
      <c r="J26" s="69">
        <f t="shared" si="5"/>
        <v>8599417.1199999992</v>
      </c>
      <c r="K26" s="107"/>
      <c r="L26" s="101"/>
      <c r="M26" s="71">
        <v>1954977.75</v>
      </c>
      <c r="N26" s="101"/>
      <c r="O26" s="71">
        <v>1955063.73</v>
      </c>
      <c r="P26" s="101"/>
      <c r="Q26" s="71">
        <v>2678460.75</v>
      </c>
      <c r="R26" s="101"/>
      <c r="S26" s="71">
        <v>1955370.27</v>
      </c>
      <c r="T26" s="132"/>
      <c r="U26" s="27">
        <f t="shared" si="6"/>
        <v>4633438.5</v>
      </c>
      <c r="V26" s="132"/>
      <c r="W26" s="27">
        <f>O26+S26</f>
        <v>3910434</v>
      </c>
      <c r="X26" s="102"/>
      <c r="Y26" s="79">
        <f>W26/U26</f>
        <v>0.84395940509407863</v>
      </c>
    </row>
    <row r="27" spans="1:29" ht="85.5" x14ac:dyDescent="0.25">
      <c r="A27" s="51">
        <v>6811</v>
      </c>
      <c r="B27" s="34" t="s">
        <v>43</v>
      </c>
      <c r="C27" s="40">
        <v>3</v>
      </c>
      <c r="D27" s="40">
        <v>3.3</v>
      </c>
      <c r="E27" s="40" t="s">
        <v>26</v>
      </c>
      <c r="F27" s="37" t="s">
        <v>44</v>
      </c>
      <c r="G27" s="34" t="s">
        <v>45</v>
      </c>
      <c r="H27" s="67">
        <v>2300000</v>
      </c>
      <c r="I27" s="67">
        <v>95000</v>
      </c>
      <c r="J27" s="67">
        <f t="shared" si="5"/>
        <v>2395000</v>
      </c>
      <c r="K27" s="62">
        <v>2700</v>
      </c>
      <c r="L27" s="72">
        <v>750</v>
      </c>
      <c r="M27" s="71">
        <v>1250000</v>
      </c>
      <c r="N27" s="72">
        <v>511</v>
      </c>
      <c r="O27" s="71">
        <v>300000</v>
      </c>
      <c r="P27" s="72">
        <v>750</v>
      </c>
      <c r="Q27" s="71">
        <v>550000</v>
      </c>
      <c r="R27" s="72">
        <v>623</v>
      </c>
      <c r="S27" s="71">
        <v>0</v>
      </c>
      <c r="T27" s="26">
        <f>L27+P27</f>
        <v>1500</v>
      </c>
      <c r="U27" s="27">
        <f t="shared" si="6"/>
        <v>1800000</v>
      </c>
      <c r="V27" s="26">
        <f>N27+R27</f>
        <v>1134</v>
      </c>
      <c r="W27" s="27">
        <f>O27+S27</f>
        <v>300000</v>
      </c>
      <c r="X27" s="35">
        <f>V27/T27*100</f>
        <v>75.599999999999994</v>
      </c>
      <c r="Y27" s="79">
        <f>W27/U27</f>
        <v>0.16666666666666666</v>
      </c>
    </row>
    <row r="28" spans="1:29" ht="85.5" customHeight="1" x14ac:dyDescent="0.25">
      <c r="A28" s="104">
        <v>6812</v>
      </c>
      <c r="B28" s="105" t="s">
        <v>46</v>
      </c>
      <c r="C28" s="106">
        <v>3</v>
      </c>
      <c r="D28" s="106">
        <v>3.3</v>
      </c>
      <c r="E28" s="106" t="s">
        <v>26</v>
      </c>
      <c r="F28" s="105" t="s">
        <v>47</v>
      </c>
      <c r="G28" s="34" t="s">
        <v>48</v>
      </c>
      <c r="H28" s="67">
        <v>500000</v>
      </c>
      <c r="I28" s="67">
        <v>40000</v>
      </c>
      <c r="J28" s="67">
        <f t="shared" si="5"/>
        <v>540000</v>
      </c>
      <c r="K28" s="107">
        <v>6500</v>
      </c>
      <c r="L28" s="108">
        <v>2000</v>
      </c>
      <c r="M28" s="71">
        <v>100000</v>
      </c>
      <c r="N28" s="108">
        <v>3092</v>
      </c>
      <c r="O28" s="71">
        <v>402226.91</v>
      </c>
      <c r="P28" s="110">
        <v>2500</v>
      </c>
      <c r="Q28" s="71">
        <v>200000</v>
      </c>
      <c r="R28" s="110">
        <v>2859</v>
      </c>
      <c r="S28" s="71">
        <v>0</v>
      </c>
      <c r="T28" s="132">
        <f>L28+P28</f>
        <v>4500</v>
      </c>
      <c r="U28" s="27">
        <f t="shared" si="6"/>
        <v>300000</v>
      </c>
      <c r="V28" s="132">
        <f>N28+R28</f>
        <v>5951</v>
      </c>
      <c r="W28" s="27">
        <f>O28+S28</f>
        <v>402226.91</v>
      </c>
      <c r="X28" s="102">
        <f>V28/T28*100</f>
        <v>132.24444444444444</v>
      </c>
      <c r="Y28" s="79">
        <f>W28/U28</f>
        <v>1.3407563666666666</v>
      </c>
    </row>
    <row r="29" spans="1:29" ht="42.75" x14ac:dyDescent="0.25">
      <c r="A29" s="104"/>
      <c r="B29" s="105"/>
      <c r="C29" s="106"/>
      <c r="D29" s="106">
        <v>3.3</v>
      </c>
      <c r="E29" s="106" t="s">
        <v>26</v>
      </c>
      <c r="F29" s="105"/>
      <c r="G29" s="34" t="s">
        <v>49</v>
      </c>
      <c r="H29" s="68">
        <v>4211584</v>
      </c>
      <c r="I29" s="68">
        <v>714125.12</v>
      </c>
      <c r="J29" s="70">
        <f t="shared" si="5"/>
        <v>4925709.12</v>
      </c>
      <c r="K29" s="107"/>
      <c r="L29" s="109"/>
      <c r="M29" s="71">
        <v>885427.25</v>
      </c>
      <c r="N29" s="109"/>
      <c r="O29" s="71">
        <v>885427.19999999995</v>
      </c>
      <c r="P29" s="110"/>
      <c r="Q29" s="71">
        <v>1285427.25</v>
      </c>
      <c r="R29" s="110"/>
      <c r="S29" s="71">
        <v>1014835.83</v>
      </c>
      <c r="T29" s="132"/>
      <c r="U29" s="27">
        <f t="shared" si="6"/>
        <v>2170854.5</v>
      </c>
      <c r="V29" s="132"/>
      <c r="W29" s="27">
        <f>O29+S29</f>
        <v>1900263.0299999998</v>
      </c>
      <c r="X29" s="102"/>
      <c r="Y29" s="79">
        <f>W29/U29</f>
        <v>0.87535255356819164</v>
      </c>
    </row>
    <row r="30" spans="1:29" x14ac:dyDescent="0.25">
      <c r="A30" s="113" t="s">
        <v>50</v>
      </c>
      <c r="B30" s="114"/>
      <c r="C30" s="114"/>
      <c r="D30" s="114"/>
      <c r="E30" s="114"/>
      <c r="F30" s="114"/>
      <c r="G30" s="114"/>
      <c r="H30" s="41">
        <f>H31+H32+H33</f>
        <v>13824667</v>
      </c>
      <c r="I30" s="41">
        <f t="shared" ref="I30:J30" si="8">I31+I32+I33</f>
        <v>810069.2</v>
      </c>
      <c r="J30" s="41">
        <f t="shared" si="8"/>
        <v>14634736.199999999</v>
      </c>
      <c r="K30" s="41">
        <f t="shared" ref="K30:S30" si="9">K31+K32+K33</f>
        <v>6600</v>
      </c>
      <c r="L30" s="41">
        <f t="shared" si="9"/>
        <v>1500</v>
      </c>
      <c r="M30" s="41">
        <f t="shared" si="9"/>
        <v>3335109.75</v>
      </c>
      <c r="N30" s="41">
        <f t="shared" si="9"/>
        <v>2518</v>
      </c>
      <c r="O30" s="41">
        <f t="shared" si="9"/>
        <v>2443136.98</v>
      </c>
      <c r="P30" s="41">
        <f t="shared" si="9"/>
        <v>2100</v>
      </c>
      <c r="Q30" s="41">
        <f t="shared" si="9"/>
        <v>3937337.75</v>
      </c>
      <c r="R30" s="41">
        <f t="shared" si="9"/>
        <v>2362</v>
      </c>
      <c r="S30" s="41">
        <f t="shared" si="9"/>
        <v>2605989.6</v>
      </c>
      <c r="T30" s="41">
        <f t="shared" ref="T30" si="10">T31+T32+T33</f>
        <v>3600</v>
      </c>
      <c r="U30" s="41">
        <f t="shared" ref="U30" si="11">U31+U32+U33</f>
        <v>7272447.5</v>
      </c>
      <c r="V30" s="41">
        <f t="shared" ref="V30" si="12">V31+V32+V33</f>
        <v>4880</v>
      </c>
      <c r="W30" s="41">
        <f t="shared" ref="W30" si="13">W31+W32+W33</f>
        <v>5049126.58</v>
      </c>
      <c r="X30" s="41">
        <f>(X31+X33)/2</f>
        <v>72.083333333333329</v>
      </c>
      <c r="Y30" s="52">
        <f>(Y31+Y32+Y33)/3</f>
        <v>0.38593979919849691</v>
      </c>
    </row>
    <row r="31" spans="1:29" ht="57" x14ac:dyDescent="0.25">
      <c r="A31" s="104">
        <v>6814</v>
      </c>
      <c r="B31" s="105" t="s">
        <v>51</v>
      </c>
      <c r="C31" s="106">
        <v>2</v>
      </c>
      <c r="D31" s="106">
        <v>2.2999999999999998</v>
      </c>
      <c r="E31" s="106" t="s">
        <v>52</v>
      </c>
      <c r="F31" s="105" t="s">
        <v>53</v>
      </c>
      <c r="G31" s="34" t="s">
        <v>54</v>
      </c>
      <c r="H31" s="67">
        <v>12004439</v>
      </c>
      <c r="I31" s="67">
        <v>596919.19999999995</v>
      </c>
      <c r="J31" s="69">
        <f>H31+I31</f>
        <v>12601358.199999999</v>
      </c>
      <c r="K31" s="111">
        <v>600</v>
      </c>
      <c r="L31" s="108">
        <v>0</v>
      </c>
      <c r="M31" s="71">
        <v>2926109.75</v>
      </c>
      <c r="N31" s="110">
        <v>0</v>
      </c>
      <c r="O31" s="71">
        <v>2393565.1800000002</v>
      </c>
      <c r="P31" s="108">
        <v>600</v>
      </c>
      <c r="Q31" s="71">
        <v>3226109.75</v>
      </c>
      <c r="R31" s="110">
        <v>555</v>
      </c>
      <c r="S31" s="71">
        <v>2455890.6</v>
      </c>
      <c r="T31" s="115">
        <f>L31+P31</f>
        <v>600</v>
      </c>
      <c r="U31" s="42">
        <f>M31+Q31</f>
        <v>6152219.5</v>
      </c>
      <c r="V31" s="115">
        <f>N31+R31</f>
        <v>555</v>
      </c>
      <c r="W31" s="42">
        <f>O31+S31</f>
        <v>4849455.78</v>
      </c>
      <c r="X31" s="102"/>
      <c r="Y31" s="79">
        <f>W31/U31</f>
        <v>0.78824492201554253</v>
      </c>
      <c r="AB31" s="22"/>
    </row>
    <row r="32" spans="1:29" ht="57" customHeight="1" x14ac:dyDescent="0.25">
      <c r="A32" s="104"/>
      <c r="B32" s="105"/>
      <c r="C32" s="106"/>
      <c r="D32" s="106"/>
      <c r="E32" s="106"/>
      <c r="F32" s="105"/>
      <c r="G32" s="34" t="s">
        <v>55</v>
      </c>
      <c r="H32" s="68">
        <v>1000000</v>
      </c>
      <c r="I32" s="68">
        <v>122150</v>
      </c>
      <c r="J32" s="68">
        <f>I32+H32</f>
        <v>1122150</v>
      </c>
      <c r="K32" s="112"/>
      <c r="L32" s="109"/>
      <c r="M32" s="71">
        <v>250000</v>
      </c>
      <c r="N32" s="110"/>
      <c r="O32" s="71"/>
      <c r="P32" s="109"/>
      <c r="Q32" s="71">
        <v>250000</v>
      </c>
      <c r="R32" s="110"/>
      <c r="S32" s="71">
        <v>122890</v>
      </c>
      <c r="T32" s="115"/>
      <c r="U32" s="42">
        <f>M32+Q32</f>
        <v>500000</v>
      </c>
      <c r="V32" s="115"/>
      <c r="W32" s="42">
        <f>O32+S32</f>
        <v>122890</v>
      </c>
      <c r="X32" s="102"/>
      <c r="Y32" s="79">
        <f>W32/U32</f>
        <v>0.24578</v>
      </c>
      <c r="AC32" s="22"/>
    </row>
    <row r="33" spans="1:27" ht="85.5" x14ac:dyDescent="0.25">
      <c r="A33" s="51">
        <v>6813</v>
      </c>
      <c r="B33" s="34" t="s">
        <v>56</v>
      </c>
      <c r="C33" s="36">
        <v>2</v>
      </c>
      <c r="D33" s="36">
        <v>2.2999999999999998</v>
      </c>
      <c r="E33" s="36" t="s">
        <v>52</v>
      </c>
      <c r="F33" s="37" t="s">
        <v>47</v>
      </c>
      <c r="G33" s="34" t="s">
        <v>57</v>
      </c>
      <c r="H33" s="67">
        <v>820228</v>
      </c>
      <c r="I33" s="67">
        <v>91000</v>
      </c>
      <c r="J33" s="67">
        <f>H33+I33</f>
        <v>911228</v>
      </c>
      <c r="K33" s="62">
        <v>6000</v>
      </c>
      <c r="L33" s="72">
        <v>1500</v>
      </c>
      <c r="M33" s="71">
        <v>159000</v>
      </c>
      <c r="N33" s="72">
        <v>2518</v>
      </c>
      <c r="O33" s="71">
        <v>49571.8</v>
      </c>
      <c r="P33" s="72">
        <v>1500</v>
      </c>
      <c r="Q33" s="71">
        <v>461228</v>
      </c>
      <c r="R33" s="72">
        <v>1807</v>
      </c>
      <c r="S33" s="71">
        <v>27209</v>
      </c>
      <c r="T33" s="21">
        <f>L33+P33</f>
        <v>3000</v>
      </c>
      <c r="U33" s="42">
        <f>M33+Q33</f>
        <v>620228</v>
      </c>
      <c r="V33" s="21">
        <f>N33+R33</f>
        <v>4325</v>
      </c>
      <c r="W33" s="42">
        <f>O33+S33</f>
        <v>76780.800000000003</v>
      </c>
      <c r="X33" s="35">
        <f>V33/T33*100</f>
        <v>144.16666666666666</v>
      </c>
      <c r="Y33" s="79">
        <f>W33/U33</f>
        <v>0.12379447557994802</v>
      </c>
      <c r="AA33" s="23"/>
    </row>
    <row r="34" spans="1:27" x14ac:dyDescent="0.25">
      <c r="A34" s="113" t="s">
        <v>58</v>
      </c>
      <c r="B34" s="114"/>
      <c r="C34" s="114"/>
      <c r="D34" s="114"/>
      <c r="E34" s="114"/>
      <c r="F34" s="114"/>
      <c r="G34" s="114"/>
      <c r="H34" s="41">
        <f t="shared" ref="H34:W34" si="14">H35+H40+H50</f>
        <v>500122483</v>
      </c>
      <c r="I34" s="41">
        <f>I35+I40+I50</f>
        <v>194881.0000000007</v>
      </c>
      <c r="J34" s="41">
        <f t="shared" ref="J34" si="15">J35+J40+J50</f>
        <v>500317364</v>
      </c>
      <c r="K34" s="41">
        <f t="shared" si="14"/>
        <v>104371</v>
      </c>
      <c r="L34" s="41">
        <f t="shared" si="14"/>
        <v>22437</v>
      </c>
      <c r="M34" s="41">
        <f t="shared" si="14"/>
        <v>74662314.300000012</v>
      </c>
      <c r="N34" s="41"/>
      <c r="O34" s="41"/>
      <c r="P34" s="41">
        <f t="shared" ref="P34:Q34" si="16">P35+P40+P50</f>
        <v>28655</v>
      </c>
      <c r="Q34" s="41">
        <f t="shared" si="16"/>
        <v>117986816.94999999</v>
      </c>
      <c r="R34" s="41"/>
      <c r="S34" s="41"/>
      <c r="T34" s="41">
        <f t="shared" si="14"/>
        <v>51092</v>
      </c>
      <c r="U34" s="41">
        <f t="shared" si="14"/>
        <v>192649131.25</v>
      </c>
      <c r="V34" s="41">
        <f t="shared" si="14"/>
        <v>33876</v>
      </c>
      <c r="W34" s="41">
        <f t="shared" si="14"/>
        <v>65053604.070000008</v>
      </c>
      <c r="X34" s="44">
        <v>58</v>
      </c>
      <c r="Y34" s="52">
        <f>(Y35+Y40+Y50)/3</f>
        <v>0.55240214691939638</v>
      </c>
    </row>
    <row r="35" spans="1:27" x14ac:dyDescent="0.25">
      <c r="A35" s="53"/>
      <c r="B35" s="45"/>
      <c r="C35" s="45"/>
      <c r="D35" s="45"/>
      <c r="E35" s="45"/>
      <c r="F35" s="45"/>
      <c r="G35" s="45"/>
      <c r="H35" s="46">
        <f>H36+H37+H38+H39</f>
        <v>371807877</v>
      </c>
      <c r="I35" s="46">
        <f t="shared" ref="I35:J35" si="17">I36+I37+I38+I39</f>
        <v>22128.360000000335</v>
      </c>
      <c r="J35" s="46">
        <f t="shared" si="17"/>
        <v>371830005.36000001</v>
      </c>
      <c r="K35" s="46">
        <f>K36+K37+K38+K39</f>
        <v>4367</v>
      </c>
      <c r="L35" s="46">
        <f t="shared" ref="L35:M35" si="18">L36+L37+L38+L39</f>
        <v>437</v>
      </c>
      <c r="M35" s="46">
        <f t="shared" si="18"/>
        <v>54503944.550000004</v>
      </c>
      <c r="N35" s="46"/>
      <c r="O35" s="46"/>
      <c r="P35" s="46">
        <f t="shared" ref="P35:Q35" si="19">P36+P37+P38+P39</f>
        <v>655</v>
      </c>
      <c r="Q35" s="46">
        <f t="shared" si="19"/>
        <v>61045826.199999996</v>
      </c>
      <c r="R35" s="46"/>
      <c r="S35" s="46"/>
      <c r="T35" s="46">
        <f t="shared" ref="T35" si="20">T36+T37+T38+T39</f>
        <v>1092</v>
      </c>
      <c r="U35" s="46">
        <f t="shared" ref="U35" si="21">U36+U37+U38+U39</f>
        <v>115549770.75</v>
      </c>
      <c r="V35" s="46">
        <f t="shared" ref="V35" si="22">V36+V37+V38+V39</f>
        <v>1071</v>
      </c>
      <c r="W35" s="46">
        <f t="shared" ref="W35" si="23">W36+W37+W38+W39</f>
        <v>24306635.380000003</v>
      </c>
      <c r="X35" s="46">
        <f>(X36+X37+X38+X39)/2</f>
        <v>276.56000965950255</v>
      </c>
      <c r="Y35" s="54">
        <f>(Y36+Y37+Y38+Y39)/4</f>
        <v>0.32823290582542763</v>
      </c>
    </row>
    <row r="36" spans="1:27" ht="57" x14ac:dyDescent="0.25">
      <c r="A36" s="104" t="s">
        <v>59</v>
      </c>
      <c r="B36" s="105" t="s">
        <v>60</v>
      </c>
      <c r="C36" s="116">
        <v>3</v>
      </c>
      <c r="D36" s="116">
        <v>3.4</v>
      </c>
      <c r="E36" s="116" t="s">
        <v>61</v>
      </c>
      <c r="F36" s="117" t="s">
        <v>62</v>
      </c>
      <c r="G36" s="34" t="s">
        <v>63</v>
      </c>
      <c r="H36" s="67">
        <v>283653212</v>
      </c>
      <c r="I36" s="67">
        <v>460063.6</v>
      </c>
      <c r="J36" s="67">
        <f>H36+I36</f>
        <v>284113275.60000002</v>
      </c>
      <c r="K36" s="120">
        <v>4042</v>
      </c>
      <c r="L36" s="110">
        <v>404</v>
      </c>
      <c r="M36" s="74">
        <v>36125573.600000001</v>
      </c>
      <c r="N36" s="110">
        <v>306</v>
      </c>
      <c r="O36" s="74">
        <v>1340263.43</v>
      </c>
      <c r="P36" s="110">
        <v>606</v>
      </c>
      <c r="Q36" s="74">
        <v>41880586.399999999</v>
      </c>
      <c r="R36" s="110">
        <v>366</v>
      </c>
      <c r="S36" s="74">
        <v>401860.8</v>
      </c>
      <c r="T36" s="115">
        <f>L36+P36</f>
        <v>1010</v>
      </c>
      <c r="U36" s="42">
        <f>M36+Q36</f>
        <v>78006160</v>
      </c>
      <c r="V36" s="115">
        <f>N36+R36</f>
        <v>672</v>
      </c>
      <c r="W36" s="42">
        <f>O36+S36</f>
        <v>1742124.23</v>
      </c>
      <c r="X36" s="102">
        <f>V36/T36*100</f>
        <v>66.534653465346537</v>
      </c>
      <c r="Y36" s="79">
        <f>W36/U36</f>
        <v>2.2333162278466212E-2</v>
      </c>
    </row>
    <row r="37" spans="1:27" ht="85.5" customHeight="1" x14ac:dyDescent="0.25">
      <c r="A37" s="104"/>
      <c r="B37" s="105"/>
      <c r="C37" s="116"/>
      <c r="D37" s="116"/>
      <c r="E37" s="116"/>
      <c r="F37" s="117"/>
      <c r="G37" s="34" t="s">
        <v>64</v>
      </c>
      <c r="H37" s="67">
        <v>4748772</v>
      </c>
      <c r="I37" s="67">
        <v>-250000</v>
      </c>
      <c r="J37" s="67">
        <f>H37+I37</f>
        <v>4498772</v>
      </c>
      <c r="K37" s="121"/>
      <c r="L37" s="110"/>
      <c r="M37" s="74">
        <v>1000000</v>
      </c>
      <c r="N37" s="110"/>
      <c r="O37" s="74">
        <v>230000</v>
      </c>
      <c r="P37" s="110"/>
      <c r="Q37" s="74">
        <v>1208913</v>
      </c>
      <c r="R37" s="110"/>
      <c r="S37" s="74">
        <v>128077.2</v>
      </c>
      <c r="T37" s="115"/>
      <c r="U37" s="42">
        <f>M37+Q37</f>
        <v>2208913</v>
      </c>
      <c r="V37" s="115"/>
      <c r="W37" s="42">
        <f>O37+S37</f>
        <v>358077.2</v>
      </c>
      <c r="X37" s="102"/>
      <c r="Y37" s="79">
        <f>W37/U37</f>
        <v>0.16210561484313779</v>
      </c>
    </row>
    <row r="38" spans="1:27" ht="42.75" customHeight="1" x14ac:dyDescent="0.25">
      <c r="A38" s="104"/>
      <c r="B38" s="105"/>
      <c r="C38" s="116"/>
      <c r="D38" s="116"/>
      <c r="E38" s="116"/>
      <c r="F38" s="117"/>
      <c r="G38" s="34" t="s">
        <v>65</v>
      </c>
      <c r="H38" s="67">
        <v>48965849</v>
      </c>
      <c r="I38" s="67">
        <v>6245260.3600000003</v>
      </c>
      <c r="J38" s="69">
        <f>H38+I38</f>
        <v>55211109.359999999</v>
      </c>
      <c r="K38" s="122"/>
      <c r="L38" s="110"/>
      <c r="M38" s="74">
        <v>11656735.5</v>
      </c>
      <c r="N38" s="110"/>
      <c r="O38" s="74">
        <v>9006442.4700000007</v>
      </c>
      <c r="P38" s="110"/>
      <c r="Q38" s="74">
        <v>12021899.5</v>
      </c>
      <c r="R38" s="110"/>
      <c r="S38" s="74">
        <v>8822887.4800000004</v>
      </c>
      <c r="T38" s="115"/>
      <c r="U38" s="42">
        <f>M38+Q38</f>
        <v>23678635</v>
      </c>
      <c r="V38" s="115"/>
      <c r="W38" s="42">
        <f>O38+S38</f>
        <v>17829329.950000003</v>
      </c>
      <c r="X38" s="102"/>
      <c r="Y38" s="79">
        <f>W38/U38</f>
        <v>0.75297118900646098</v>
      </c>
    </row>
    <row r="39" spans="1:27" ht="57" x14ac:dyDescent="0.25">
      <c r="A39" s="51" t="s">
        <v>66</v>
      </c>
      <c r="B39" s="37" t="s">
        <v>67</v>
      </c>
      <c r="C39" s="47">
        <v>3</v>
      </c>
      <c r="D39" s="47">
        <v>3.4</v>
      </c>
      <c r="E39" s="47" t="s">
        <v>61</v>
      </c>
      <c r="F39" s="37"/>
      <c r="G39" s="34" t="s">
        <v>68</v>
      </c>
      <c r="H39" s="67">
        <v>34440044</v>
      </c>
      <c r="I39" s="67">
        <v>-6433195.5999999996</v>
      </c>
      <c r="J39" s="69">
        <f>H39+I39</f>
        <v>28006848.399999999</v>
      </c>
      <c r="K39" s="29">
        <v>325</v>
      </c>
      <c r="L39" s="72">
        <v>33</v>
      </c>
      <c r="M39" s="74">
        <v>5721635.4500000002</v>
      </c>
      <c r="N39" s="72">
        <v>201</v>
      </c>
      <c r="O39" s="74">
        <v>1894434.5</v>
      </c>
      <c r="P39" s="72">
        <v>49</v>
      </c>
      <c r="Q39" s="74">
        <v>5934427.2999999998</v>
      </c>
      <c r="R39" s="72">
        <v>198</v>
      </c>
      <c r="S39" s="74">
        <v>2482669.5</v>
      </c>
      <c r="T39" s="21">
        <f>L39+P39</f>
        <v>82</v>
      </c>
      <c r="U39" s="42">
        <f>M39+Q39</f>
        <v>11656062.75</v>
      </c>
      <c r="V39" s="21">
        <f>N39+R39</f>
        <v>399</v>
      </c>
      <c r="W39" s="42">
        <f>O39+S39</f>
        <v>4377104</v>
      </c>
      <c r="X39" s="35">
        <f>V39/T39*100</f>
        <v>486.58536585365857</v>
      </c>
      <c r="Y39" s="79">
        <f>W39/U39</f>
        <v>0.37552165717364555</v>
      </c>
    </row>
    <row r="40" spans="1:27" x14ac:dyDescent="0.25">
      <c r="A40" s="118"/>
      <c r="B40" s="119"/>
      <c r="C40" s="119"/>
      <c r="D40" s="119"/>
      <c r="E40" s="119"/>
      <c r="F40" s="119"/>
      <c r="G40" s="119"/>
      <c r="H40" s="46">
        <f>H41+H46+H47+H48+H49</f>
        <v>95655727</v>
      </c>
      <c r="I40" s="46">
        <f>I41+I46+I47+I48+I49</f>
        <v>-1536223.5199999996</v>
      </c>
      <c r="J40" s="46">
        <f t="shared" ref="J40" si="24">J41+J46+J47+J48+J49</f>
        <v>94119503.480000004</v>
      </c>
      <c r="K40" s="46">
        <f t="shared" ref="K40:X40" si="25">K41+K46+K47+K48+K49</f>
        <v>100000</v>
      </c>
      <c r="L40" s="46">
        <f>L41+L46+L47+L48+L49</f>
        <v>22000</v>
      </c>
      <c r="M40" s="46">
        <f t="shared" ref="M40" si="26">M41+M46+M47+M48+M49</f>
        <v>12139229.25</v>
      </c>
      <c r="N40" s="46"/>
      <c r="O40" s="46"/>
      <c r="P40" s="46">
        <f>P41+P46+P47+P48+P49</f>
        <v>28000</v>
      </c>
      <c r="Q40" s="46">
        <f t="shared" ref="Q40" si="27">Q41+Q46+Q47+Q48+Q49</f>
        <v>48709883.25</v>
      </c>
      <c r="R40" s="46"/>
      <c r="S40" s="46"/>
      <c r="T40" s="46">
        <f t="shared" ref="T40" si="28">T41+T46+T47+T48+T49</f>
        <v>50000</v>
      </c>
      <c r="U40" s="46">
        <f t="shared" ref="U40" si="29">U41+U46+U47+U48+U49</f>
        <v>60849112.5</v>
      </c>
      <c r="V40" s="46">
        <f t="shared" ref="V40" si="30">V41+V46+V47+V48+V49</f>
        <v>32805</v>
      </c>
      <c r="W40" s="46">
        <f t="shared" ref="W40" si="31">W41+W46+W47+W48+W49</f>
        <v>23440146.879999999</v>
      </c>
      <c r="X40" s="46">
        <f t="shared" si="25"/>
        <v>65.61</v>
      </c>
      <c r="Y40" s="54">
        <f>(Y41+Y46+Y47+Y48+Y49)/5</f>
        <v>0.26395460045250002</v>
      </c>
    </row>
    <row r="41" spans="1:27" x14ac:dyDescent="0.25">
      <c r="A41" s="104" t="s">
        <v>69</v>
      </c>
      <c r="B41" s="105" t="s">
        <v>70</v>
      </c>
      <c r="C41" s="106">
        <v>3</v>
      </c>
      <c r="D41" s="106">
        <v>3.4</v>
      </c>
      <c r="E41" s="106" t="s">
        <v>61</v>
      </c>
      <c r="F41" s="117" t="s">
        <v>71</v>
      </c>
      <c r="G41" s="105" t="s">
        <v>72</v>
      </c>
      <c r="H41" s="137">
        <v>55306923</v>
      </c>
      <c r="I41" s="140">
        <v>-15515822.32</v>
      </c>
      <c r="J41" s="141">
        <f>H41+I41</f>
        <v>39791100.68</v>
      </c>
      <c r="K41" s="107">
        <v>100000</v>
      </c>
      <c r="L41" s="110">
        <v>22000</v>
      </c>
      <c r="M41" s="128">
        <v>8196765.75</v>
      </c>
      <c r="N41" s="110">
        <v>17423</v>
      </c>
      <c r="O41" s="134">
        <v>6640233.6900000004</v>
      </c>
      <c r="P41" s="110">
        <v>28000</v>
      </c>
      <c r="Q41" s="128">
        <v>16461789.75</v>
      </c>
      <c r="R41" s="110">
        <v>15382</v>
      </c>
      <c r="S41" s="134">
        <v>13627466.130000001</v>
      </c>
      <c r="T41" s="132">
        <f>L41+P41</f>
        <v>50000</v>
      </c>
      <c r="U41" s="133">
        <f>M41+Q41</f>
        <v>24658555.5</v>
      </c>
      <c r="V41" s="132">
        <f>N41+R41</f>
        <v>32805</v>
      </c>
      <c r="W41" s="133">
        <f>O41+S41</f>
        <v>20267699.82</v>
      </c>
      <c r="X41" s="115">
        <f>V41/T41*100</f>
        <v>65.61</v>
      </c>
      <c r="Y41" s="131">
        <f>W41/U41</f>
        <v>0.82193378359085145</v>
      </c>
    </row>
    <row r="42" spans="1:27" x14ac:dyDescent="0.25">
      <c r="A42" s="104"/>
      <c r="B42" s="105"/>
      <c r="C42" s="106"/>
      <c r="D42" s="106"/>
      <c r="E42" s="106"/>
      <c r="F42" s="117"/>
      <c r="G42" s="105"/>
      <c r="H42" s="138"/>
      <c r="I42" s="138"/>
      <c r="J42" s="142"/>
      <c r="K42" s="107"/>
      <c r="L42" s="110"/>
      <c r="M42" s="129"/>
      <c r="N42" s="110"/>
      <c r="O42" s="135"/>
      <c r="P42" s="110"/>
      <c r="Q42" s="129"/>
      <c r="R42" s="110"/>
      <c r="S42" s="135"/>
      <c r="T42" s="132"/>
      <c r="U42" s="133"/>
      <c r="V42" s="132"/>
      <c r="W42" s="133"/>
      <c r="X42" s="115"/>
      <c r="Y42" s="131"/>
    </row>
    <row r="43" spans="1:27" x14ac:dyDescent="0.25">
      <c r="A43" s="104"/>
      <c r="B43" s="105"/>
      <c r="C43" s="106"/>
      <c r="D43" s="106"/>
      <c r="E43" s="106"/>
      <c r="F43" s="117"/>
      <c r="G43" s="105"/>
      <c r="H43" s="138"/>
      <c r="I43" s="138"/>
      <c r="J43" s="142"/>
      <c r="K43" s="107"/>
      <c r="L43" s="110"/>
      <c r="M43" s="129"/>
      <c r="N43" s="110"/>
      <c r="O43" s="135"/>
      <c r="P43" s="110"/>
      <c r="Q43" s="129"/>
      <c r="R43" s="110"/>
      <c r="S43" s="135"/>
      <c r="T43" s="132"/>
      <c r="U43" s="133"/>
      <c r="V43" s="132"/>
      <c r="W43" s="133"/>
      <c r="X43" s="115"/>
      <c r="Y43" s="131"/>
    </row>
    <row r="44" spans="1:27" x14ac:dyDescent="0.25">
      <c r="A44" s="104"/>
      <c r="B44" s="105"/>
      <c r="C44" s="106"/>
      <c r="D44" s="106"/>
      <c r="E44" s="106"/>
      <c r="F44" s="117"/>
      <c r="G44" s="105"/>
      <c r="H44" s="138"/>
      <c r="I44" s="138"/>
      <c r="J44" s="142"/>
      <c r="K44" s="107"/>
      <c r="L44" s="110"/>
      <c r="M44" s="129"/>
      <c r="N44" s="110"/>
      <c r="O44" s="135"/>
      <c r="P44" s="110"/>
      <c r="Q44" s="129"/>
      <c r="R44" s="110"/>
      <c r="S44" s="135"/>
      <c r="T44" s="132"/>
      <c r="U44" s="133"/>
      <c r="V44" s="132"/>
      <c r="W44" s="133"/>
      <c r="X44" s="115"/>
      <c r="Y44" s="131"/>
    </row>
    <row r="45" spans="1:27" x14ac:dyDescent="0.25">
      <c r="A45" s="104"/>
      <c r="B45" s="105"/>
      <c r="C45" s="106"/>
      <c r="D45" s="106"/>
      <c r="E45" s="106"/>
      <c r="F45" s="117"/>
      <c r="G45" s="105"/>
      <c r="H45" s="139"/>
      <c r="I45" s="139"/>
      <c r="J45" s="143"/>
      <c r="K45" s="107"/>
      <c r="L45" s="110"/>
      <c r="M45" s="130"/>
      <c r="N45" s="110"/>
      <c r="O45" s="136"/>
      <c r="P45" s="110"/>
      <c r="Q45" s="130"/>
      <c r="R45" s="110"/>
      <c r="S45" s="136"/>
      <c r="T45" s="132"/>
      <c r="U45" s="133"/>
      <c r="V45" s="132"/>
      <c r="W45" s="133"/>
      <c r="X45" s="115"/>
      <c r="Y45" s="131"/>
    </row>
    <row r="46" spans="1:27" ht="42.75" x14ac:dyDescent="0.25">
      <c r="A46" s="104"/>
      <c r="B46" s="105"/>
      <c r="C46" s="106"/>
      <c r="D46" s="106"/>
      <c r="E46" s="106"/>
      <c r="F46" s="117"/>
      <c r="G46" s="34" t="s">
        <v>73</v>
      </c>
      <c r="H46" s="67">
        <v>10679894</v>
      </c>
      <c r="I46" s="69">
        <v>14574598.800000001</v>
      </c>
      <c r="J46" s="67">
        <f>H46+I46</f>
        <v>25254492.800000001</v>
      </c>
      <c r="K46" s="107"/>
      <c r="L46" s="110"/>
      <c r="M46" s="74">
        <v>1421223.5</v>
      </c>
      <c r="N46" s="110"/>
      <c r="O46" s="74">
        <v>1133838.72</v>
      </c>
      <c r="P46" s="110"/>
      <c r="Q46" s="74">
        <v>6266223.5</v>
      </c>
      <c r="R46" s="110"/>
      <c r="S46" s="74">
        <v>2031870.54</v>
      </c>
      <c r="T46" s="132"/>
      <c r="U46" s="27">
        <f>M46+Q46</f>
        <v>7687447</v>
      </c>
      <c r="V46" s="132"/>
      <c r="W46" s="27">
        <f>O46+S46</f>
        <v>3165709.26</v>
      </c>
      <c r="X46" s="115"/>
      <c r="Y46" s="78">
        <f>W46/U46</f>
        <v>0.41180241762967601</v>
      </c>
    </row>
    <row r="47" spans="1:27" ht="57" x14ac:dyDescent="0.25">
      <c r="A47" s="104"/>
      <c r="B47" s="105"/>
      <c r="C47" s="106"/>
      <c r="D47" s="106"/>
      <c r="E47" s="106"/>
      <c r="F47" s="117"/>
      <c r="G47" s="37" t="s">
        <v>74</v>
      </c>
      <c r="H47" s="67">
        <v>20250570</v>
      </c>
      <c r="I47" s="67">
        <v>-3815552</v>
      </c>
      <c r="J47" s="67">
        <f>H47+I47</f>
        <v>16435018</v>
      </c>
      <c r="K47" s="107"/>
      <c r="L47" s="110"/>
      <c r="M47" s="74">
        <v>2100000</v>
      </c>
      <c r="N47" s="110"/>
      <c r="O47" s="74">
        <v>0</v>
      </c>
      <c r="P47" s="110"/>
      <c r="Q47" s="74">
        <v>18150570</v>
      </c>
      <c r="R47" s="110"/>
      <c r="S47" s="74">
        <v>0</v>
      </c>
      <c r="T47" s="132"/>
      <c r="U47" s="27">
        <f>M47+Q47</f>
        <v>20250570</v>
      </c>
      <c r="V47" s="132"/>
      <c r="W47" s="27">
        <f>O47+S47</f>
        <v>0</v>
      </c>
      <c r="X47" s="115"/>
      <c r="Y47" s="78">
        <f t="shared" ref="Y47:Y49" si="32">W47/U47*100</f>
        <v>0</v>
      </c>
    </row>
    <row r="48" spans="1:27" ht="71.25" customHeight="1" x14ac:dyDescent="0.25">
      <c r="A48" s="104"/>
      <c r="B48" s="105"/>
      <c r="C48" s="106"/>
      <c r="D48" s="106"/>
      <c r="E48" s="106"/>
      <c r="F48" s="117"/>
      <c r="G48" s="37" t="s">
        <v>75</v>
      </c>
      <c r="H48" s="67">
        <v>7831300</v>
      </c>
      <c r="I48" s="67">
        <v>3220552</v>
      </c>
      <c r="J48" s="67">
        <f>H48+I48</f>
        <v>11051852</v>
      </c>
      <c r="K48" s="107"/>
      <c r="L48" s="110"/>
      <c r="M48" s="74"/>
      <c r="N48" s="110"/>
      <c r="O48" s="74">
        <v>6737.8</v>
      </c>
      <c r="P48" s="110"/>
      <c r="Q48" s="74">
        <v>7831300</v>
      </c>
      <c r="R48" s="110"/>
      <c r="S48" s="74"/>
      <c r="T48" s="132"/>
      <c r="U48" s="27">
        <f>M48+Q48</f>
        <v>7831300</v>
      </c>
      <c r="V48" s="132"/>
      <c r="W48" s="27">
        <f>O48+S48</f>
        <v>6737.8</v>
      </c>
      <c r="X48" s="115"/>
      <c r="Y48" s="78">
        <f t="shared" si="32"/>
        <v>8.6036801041972602E-2</v>
      </c>
    </row>
    <row r="49" spans="1:25" ht="57" x14ac:dyDescent="0.25">
      <c r="A49" s="104"/>
      <c r="B49" s="105"/>
      <c r="C49" s="106"/>
      <c r="D49" s="106"/>
      <c r="E49" s="106"/>
      <c r="F49" s="117"/>
      <c r="G49" s="37" t="s">
        <v>76</v>
      </c>
      <c r="H49" s="67">
        <v>1587040</v>
      </c>
      <c r="I49" s="67"/>
      <c r="J49" s="67">
        <v>1587040</v>
      </c>
      <c r="K49" s="107"/>
      <c r="L49" s="110"/>
      <c r="M49" s="74">
        <v>421240</v>
      </c>
      <c r="N49" s="110"/>
      <c r="O49" s="74"/>
      <c r="P49" s="110"/>
      <c r="Q49" s="74"/>
      <c r="R49" s="110"/>
      <c r="S49" s="74"/>
      <c r="T49" s="132"/>
      <c r="U49" s="27">
        <f>M49+Q49</f>
        <v>421240</v>
      </c>
      <c r="V49" s="132"/>
      <c r="W49" s="27">
        <f>O49+S49</f>
        <v>0</v>
      </c>
      <c r="X49" s="115"/>
      <c r="Y49" s="78">
        <f t="shared" si="32"/>
        <v>0</v>
      </c>
    </row>
    <row r="50" spans="1:25" x14ac:dyDescent="0.25">
      <c r="A50" s="118"/>
      <c r="B50" s="119"/>
      <c r="C50" s="119"/>
      <c r="D50" s="119"/>
      <c r="E50" s="119"/>
      <c r="F50" s="119"/>
      <c r="G50" s="119"/>
      <c r="H50" s="46">
        <f>H51</f>
        <v>32658879</v>
      </c>
      <c r="I50" s="46">
        <f t="shared" ref="I50:J50" si="33">I51</f>
        <v>1708976.16</v>
      </c>
      <c r="J50" s="46">
        <f t="shared" si="33"/>
        <v>34367855.159999996</v>
      </c>
      <c r="K50" s="46">
        <f t="shared" ref="K50:Y50" si="34">K51</f>
        <v>4</v>
      </c>
      <c r="L50" s="46">
        <f t="shared" si="34"/>
        <v>0</v>
      </c>
      <c r="M50" s="46">
        <f t="shared" si="34"/>
        <v>8019140.5</v>
      </c>
      <c r="N50" s="46"/>
      <c r="O50" s="46"/>
      <c r="P50" s="46">
        <f t="shared" ref="P50:Q50" si="35">P51</f>
        <v>0</v>
      </c>
      <c r="Q50" s="46">
        <f t="shared" si="35"/>
        <v>8231107.5</v>
      </c>
      <c r="R50" s="46"/>
      <c r="S50" s="46"/>
      <c r="T50" s="46">
        <f t="shared" ref="T50" si="36">T51</f>
        <v>0</v>
      </c>
      <c r="U50" s="46">
        <f t="shared" ref="U50" si="37">U51</f>
        <v>16250248</v>
      </c>
      <c r="V50" s="46">
        <f t="shared" ref="V50" si="38">V51</f>
        <v>0</v>
      </c>
      <c r="W50" s="46">
        <f t="shared" ref="W50" si="39">W51</f>
        <v>17306821.810000002</v>
      </c>
      <c r="X50" s="46">
        <f>X51</f>
        <v>0</v>
      </c>
      <c r="Y50" s="54">
        <f t="shared" si="34"/>
        <v>1.0650189344802616</v>
      </c>
    </row>
    <row r="51" spans="1:25" ht="71.25" x14ac:dyDescent="0.25">
      <c r="A51" s="51" t="s">
        <v>77</v>
      </c>
      <c r="B51" s="37" t="s">
        <v>78</v>
      </c>
      <c r="C51" s="40">
        <v>3</v>
      </c>
      <c r="D51" s="40">
        <v>3.4</v>
      </c>
      <c r="E51" s="40" t="s">
        <v>61</v>
      </c>
      <c r="F51" s="37" t="s">
        <v>79</v>
      </c>
      <c r="G51" s="34" t="s">
        <v>80</v>
      </c>
      <c r="H51" s="39">
        <v>32658879</v>
      </c>
      <c r="I51" s="43">
        <v>1708976.16</v>
      </c>
      <c r="J51" s="48">
        <v>34367855.159999996</v>
      </c>
      <c r="K51" s="38">
        <v>4</v>
      </c>
      <c r="L51" s="75">
        <v>0</v>
      </c>
      <c r="M51" s="75">
        <v>8019140.5</v>
      </c>
      <c r="N51" s="76">
        <v>0</v>
      </c>
      <c r="O51" s="75">
        <v>8483934.3300000001</v>
      </c>
      <c r="P51" s="74">
        <v>0</v>
      </c>
      <c r="Q51" s="74">
        <v>8231107.5</v>
      </c>
      <c r="R51" s="72">
        <v>0</v>
      </c>
      <c r="S51" s="74">
        <v>8822887.4800000004</v>
      </c>
      <c r="T51" s="28">
        <v>0</v>
      </c>
      <c r="U51" s="27">
        <f>M51+Q51</f>
        <v>16250248</v>
      </c>
      <c r="V51" s="28">
        <v>0</v>
      </c>
      <c r="W51" s="27">
        <f>O51+S51</f>
        <v>17306821.810000002</v>
      </c>
      <c r="X51" s="29">
        <v>0</v>
      </c>
      <c r="Y51" s="77">
        <f>W51/U51</f>
        <v>1.0650189344802616</v>
      </c>
    </row>
    <row r="52" spans="1:25" ht="15.75" thickBot="1" x14ac:dyDescent="0.3">
      <c r="A52" s="123"/>
      <c r="B52" s="124" t="s">
        <v>81</v>
      </c>
      <c r="C52" s="124"/>
      <c r="D52" s="124"/>
      <c r="E52" s="124"/>
      <c r="F52" s="124"/>
      <c r="G52" s="124"/>
      <c r="H52" s="55">
        <f>H19+H30+H34</f>
        <v>890067260</v>
      </c>
      <c r="I52" s="55">
        <f>I19+I30+I34</f>
        <v>438326.20999998448</v>
      </c>
      <c r="J52" s="55">
        <f t="shared" ref="J52" si="40">J19+J30+J34</f>
        <v>890505586.21000004</v>
      </c>
      <c r="K52" s="55">
        <f t="shared" ref="K52:U52" si="41">K19+K30+K34</f>
        <v>188626</v>
      </c>
      <c r="L52" s="55"/>
      <c r="M52" s="55">
        <f t="shared" ref="M52:O52" si="42">M19+M30+M34</f>
        <v>171284871.47307694</v>
      </c>
      <c r="N52" s="55"/>
      <c r="O52" s="55">
        <f t="shared" si="42"/>
        <v>91211291.480000019</v>
      </c>
      <c r="P52" s="55"/>
      <c r="Q52" s="55">
        <f t="shared" ref="Q52:S52" si="43">Q19+Q30+Q34</f>
        <v>218926161.12307692</v>
      </c>
      <c r="R52" s="55"/>
      <c r="S52" s="55">
        <f t="shared" si="43"/>
        <v>89619490.529999986</v>
      </c>
      <c r="T52" s="55">
        <f>T19+T30+T34</f>
        <v>96600</v>
      </c>
      <c r="U52" s="55">
        <f t="shared" si="41"/>
        <v>390211032.59615386</v>
      </c>
      <c r="V52" s="55">
        <f t="shared" ref="V52:W52" si="44">V19+V30+V34</f>
        <v>75269</v>
      </c>
      <c r="W52" s="55">
        <f t="shared" si="44"/>
        <v>245884386.08000004</v>
      </c>
      <c r="X52" s="55">
        <f>X19+X30+X40/3</f>
        <v>199.96967509913213</v>
      </c>
      <c r="Y52" s="55">
        <f>Y19+Y35+Y40/3</f>
        <v>4.0810981753950459</v>
      </c>
    </row>
    <row r="53" spans="1:25" ht="44.1" customHeight="1" x14ac:dyDescent="0.25">
      <c r="A53" s="4"/>
      <c r="B53" s="125" t="s">
        <v>96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7"/>
    </row>
    <row r="54" spans="1:25" ht="15.75" thickBot="1" x14ac:dyDescent="0.3">
      <c r="A54" s="7"/>
      <c r="B54" s="19"/>
      <c r="C54" s="19"/>
      <c r="D54" s="19"/>
      <c r="E54" s="8"/>
      <c r="F54" s="8"/>
      <c r="G54" s="8"/>
      <c r="H54" s="8"/>
      <c r="I54" s="8"/>
      <c r="J54" s="20"/>
      <c r="K54" s="9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5">
      <c r="A55" s="2"/>
      <c r="B55" s="5"/>
      <c r="C55" s="5"/>
      <c r="D55" s="5"/>
      <c r="E55" s="3"/>
      <c r="F55" s="3"/>
      <c r="G55" s="3"/>
      <c r="H55" s="3"/>
      <c r="I55" s="3"/>
      <c r="J55" s="3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3"/>
      <c r="Y55" s="31"/>
    </row>
    <row r="56" spans="1:25" x14ac:dyDescent="0.25">
      <c r="A56" s="10"/>
      <c r="B56" s="10"/>
      <c r="C56" s="10"/>
      <c r="D56" s="10"/>
      <c r="E56" s="10"/>
      <c r="F56" s="11"/>
      <c r="G56" s="11"/>
      <c r="H56" s="11"/>
      <c r="I56" s="11"/>
      <c r="J56" s="11"/>
      <c r="K56" s="1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10"/>
      <c r="Y56" s="10"/>
    </row>
    <row r="57" spans="1:25" ht="15.75" x14ac:dyDescent="0.25">
      <c r="F57" s="12"/>
      <c r="G57" s="12"/>
      <c r="H57" s="12"/>
      <c r="I57" s="12"/>
      <c r="J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15.75" x14ac:dyDescent="0.25">
      <c r="F58" s="12"/>
      <c r="G58" s="12"/>
      <c r="H58" s="12"/>
      <c r="I58" s="12"/>
      <c r="J58" s="12"/>
      <c r="K58" s="12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6"/>
    </row>
    <row r="59" spans="1:25" ht="15.75" x14ac:dyDescent="0.25">
      <c r="B59" s="5"/>
      <c r="C59" s="5"/>
      <c r="D59" s="5"/>
      <c r="E59" s="3"/>
      <c r="F59" s="3"/>
      <c r="G59" s="3"/>
      <c r="H59" s="12"/>
      <c r="I59" s="12"/>
      <c r="J59" s="12"/>
      <c r="K59" s="12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x14ac:dyDescent="0.25">
      <c r="B60" s="5"/>
      <c r="C60" s="5"/>
      <c r="D60" s="5"/>
      <c r="E60" s="3"/>
      <c r="F60" s="3"/>
      <c r="G60" s="3"/>
      <c r="H60" s="14"/>
      <c r="I60" s="14"/>
      <c r="J60" s="14"/>
      <c r="K60" s="1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x14ac:dyDescent="0.25">
      <c r="B61" s="3"/>
      <c r="C61" s="3"/>
      <c r="D61" s="3"/>
      <c r="E61" s="3"/>
      <c r="F61" s="6"/>
      <c r="G61" s="6"/>
      <c r="H61" s="6"/>
      <c r="I61" s="6"/>
      <c r="J61" s="6"/>
      <c r="K61" s="12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x14ac:dyDescent="0.25">
      <c r="B62" s="10"/>
      <c r="C62" s="10"/>
      <c r="D62" s="10"/>
      <c r="E62" s="10"/>
      <c r="F62" s="11"/>
      <c r="G62" s="11"/>
      <c r="H62" s="11"/>
      <c r="I62" s="11"/>
      <c r="J62" s="11"/>
      <c r="K62" s="12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x14ac:dyDescent="0.25">
      <c r="F63" s="12"/>
      <c r="G63" s="12"/>
      <c r="H63" s="12"/>
      <c r="I63" s="11"/>
      <c r="J63" s="12"/>
      <c r="K63" s="12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x14ac:dyDescent="0.25">
      <c r="F64" s="12"/>
      <c r="G64" s="12"/>
      <c r="H64" s="12"/>
      <c r="I64" s="11"/>
      <c r="J64" s="12"/>
      <c r="K64" s="12"/>
    </row>
    <row r="65" spans="6:11" ht="15.75" x14ac:dyDescent="0.25">
      <c r="F65" s="12"/>
      <c r="G65" s="12"/>
      <c r="H65" s="12"/>
      <c r="I65" s="12"/>
      <c r="J65" s="12"/>
      <c r="K65" s="12"/>
    </row>
    <row r="66" spans="6:11" ht="15.75" x14ac:dyDescent="0.25">
      <c r="F66" s="12"/>
      <c r="G66" s="12"/>
      <c r="H66" s="12"/>
      <c r="I66" s="12"/>
      <c r="J66" s="12"/>
      <c r="K66" s="12"/>
    </row>
  </sheetData>
  <mergeCells count="132">
    <mergeCell ref="T41:T49"/>
    <mergeCell ref="U41:U45"/>
    <mergeCell ref="T16:U16"/>
    <mergeCell ref="T17:U17"/>
    <mergeCell ref="T20:T21"/>
    <mergeCell ref="T24:T26"/>
    <mergeCell ref="T28:T29"/>
    <mergeCell ref="T31:T32"/>
    <mergeCell ref="V16:W16"/>
    <mergeCell ref="V17:W17"/>
    <mergeCell ref="V20:V21"/>
    <mergeCell ref="V24:V26"/>
    <mergeCell ref="V28:V29"/>
    <mergeCell ref="V31:V32"/>
    <mergeCell ref="A52:G52"/>
    <mergeCell ref="B53:Y53"/>
    <mergeCell ref="X28:X29"/>
    <mergeCell ref="X31:X32"/>
    <mergeCell ref="R36:R38"/>
    <mergeCell ref="L36:L38"/>
    <mergeCell ref="L41:L49"/>
    <mergeCell ref="M41:M45"/>
    <mergeCell ref="N36:N38"/>
    <mergeCell ref="X41:X49"/>
    <mergeCell ref="Y41:Y45"/>
    <mergeCell ref="A50:G50"/>
    <mergeCell ref="V41:V49"/>
    <mergeCell ref="W41:W45"/>
    <mergeCell ref="N41:N49"/>
    <mergeCell ref="O41:O45"/>
    <mergeCell ref="P41:P49"/>
    <mergeCell ref="Q41:Q45"/>
    <mergeCell ref="R41:R49"/>
    <mergeCell ref="S41:S45"/>
    <mergeCell ref="H41:H45"/>
    <mergeCell ref="I41:I45"/>
    <mergeCell ref="J41:J45"/>
    <mergeCell ref="K41:K49"/>
    <mergeCell ref="A40:G40"/>
    <mergeCell ref="A41:A49"/>
    <mergeCell ref="B41:B49"/>
    <mergeCell ref="C41:C49"/>
    <mergeCell ref="D41:D49"/>
    <mergeCell ref="E41:E49"/>
    <mergeCell ref="F41:F49"/>
    <mergeCell ref="G41:G45"/>
    <mergeCell ref="P36:P38"/>
    <mergeCell ref="K36:K38"/>
    <mergeCell ref="X36:X38"/>
    <mergeCell ref="V36:V38"/>
    <mergeCell ref="T36:T38"/>
    <mergeCell ref="A34:G34"/>
    <mergeCell ref="A36:A38"/>
    <mergeCell ref="B36:B38"/>
    <mergeCell ref="C36:C38"/>
    <mergeCell ref="D36:D38"/>
    <mergeCell ref="E36:E38"/>
    <mergeCell ref="F36:F38"/>
    <mergeCell ref="K31:K32"/>
    <mergeCell ref="L31:L32"/>
    <mergeCell ref="N31:N32"/>
    <mergeCell ref="P31:P32"/>
    <mergeCell ref="R31:R32"/>
    <mergeCell ref="A30:G30"/>
    <mergeCell ref="A31:A32"/>
    <mergeCell ref="B31:B32"/>
    <mergeCell ref="C31:C32"/>
    <mergeCell ref="D31:D32"/>
    <mergeCell ref="E31:E32"/>
    <mergeCell ref="F31:F32"/>
    <mergeCell ref="F28:F29"/>
    <mergeCell ref="K28:K29"/>
    <mergeCell ref="L28:L29"/>
    <mergeCell ref="N28:N29"/>
    <mergeCell ref="P28:P29"/>
    <mergeCell ref="R28:R29"/>
    <mergeCell ref="P24:P26"/>
    <mergeCell ref="R24:R26"/>
    <mergeCell ref="X24:X26"/>
    <mergeCell ref="F24:F26"/>
    <mergeCell ref="K24:K26"/>
    <mergeCell ref="L24:L26"/>
    <mergeCell ref="N24:N26"/>
    <mergeCell ref="A28:A29"/>
    <mergeCell ref="B28:B29"/>
    <mergeCell ref="C28:C29"/>
    <mergeCell ref="D28:D29"/>
    <mergeCell ref="E28:E29"/>
    <mergeCell ref="A24:A26"/>
    <mergeCell ref="B24:B26"/>
    <mergeCell ref="C24:C26"/>
    <mergeCell ref="D24:D26"/>
    <mergeCell ref="E24:E26"/>
    <mergeCell ref="H17:H18"/>
    <mergeCell ref="I17:I18"/>
    <mergeCell ref="N20:N21"/>
    <mergeCell ref="P20:P21"/>
    <mergeCell ref="R20:R21"/>
    <mergeCell ref="X20:X21"/>
    <mergeCell ref="B19:G19"/>
    <mergeCell ref="A20:A21"/>
    <mergeCell ref="B20:B21"/>
    <mergeCell ref="C20:C21"/>
    <mergeCell ref="D20:D21"/>
    <mergeCell ref="E20:E21"/>
    <mergeCell ref="F20:F21"/>
    <mergeCell ref="K20:K21"/>
    <mergeCell ref="L20:L21"/>
    <mergeCell ref="A10:Y10"/>
    <mergeCell ref="A16:A18"/>
    <mergeCell ref="B16:K16"/>
    <mergeCell ref="L16:M16"/>
    <mergeCell ref="N16:O16"/>
    <mergeCell ref="P16:Q16"/>
    <mergeCell ref="R16:S16"/>
    <mergeCell ref="X16:Y16"/>
    <mergeCell ref="A3:Y3"/>
    <mergeCell ref="A4:Y4"/>
    <mergeCell ref="A5:Y5"/>
    <mergeCell ref="A6:Y6"/>
    <mergeCell ref="A7:Y7"/>
    <mergeCell ref="A8:Y8"/>
    <mergeCell ref="J17:J18"/>
    <mergeCell ref="K17:K18"/>
    <mergeCell ref="L17:M17"/>
    <mergeCell ref="N17:O17"/>
    <mergeCell ref="P17:Q17"/>
    <mergeCell ref="R17:S17"/>
    <mergeCell ref="B17:B18"/>
    <mergeCell ref="C17:E17"/>
    <mergeCell ref="F17:F18"/>
    <mergeCell ref="G17:G18"/>
  </mergeCells>
  <phoneticPr fontId="2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Estephany EF. Florian</dc:creator>
  <cp:lastModifiedBy>Ada Ysabel Valenzuela Guerrero</cp:lastModifiedBy>
  <dcterms:created xsi:type="dcterms:W3CDTF">2024-07-11T17:46:03Z</dcterms:created>
  <dcterms:modified xsi:type="dcterms:W3CDTF">2025-08-04T14:05:17Z</dcterms:modified>
</cp:coreProperties>
</file>